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28749500-3852-4B73-8703-B2469CED6CED}" xr6:coauthVersionLast="47" xr6:coauthVersionMax="47" xr10:uidLastSave="{00000000-0000-0000-0000-000000000000}"/>
  <bookViews>
    <workbookView xWindow="-108" yWindow="-108" windowWidth="23256" windowHeight="12456" tabRatio="769" xr2:uid="{00000000-000D-0000-FFFF-FFFF00000000}"/>
  </bookViews>
  <sheets>
    <sheet name="Региональное меню" sheetId="21" r:id="rId1"/>
  </sheets>
  <definedNames>
    <definedName name="_xlnm.Print_Area" localSheetId="0">'Региональное меню'!$A$1:$K$265</definedName>
  </definedNames>
  <calcPr calcId="181029"/>
</workbook>
</file>

<file path=xl/calcChain.xml><?xml version="1.0" encoding="utf-8"?>
<calcChain xmlns="http://schemas.openxmlformats.org/spreadsheetml/2006/main">
  <c r="F228" i="21" l="1"/>
  <c r="C228" i="21"/>
  <c r="G236" i="21"/>
  <c r="F236" i="21"/>
  <c r="D236" i="21"/>
  <c r="C236" i="21"/>
  <c r="E125" i="21"/>
  <c r="D125" i="21"/>
  <c r="I126" i="21"/>
  <c r="H126" i="21"/>
  <c r="G126" i="21"/>
  <c r="F126" i="21"/>
  <c r="D126" i="21"/>
  <c r="C126" i="21"/>
  <c r="B240" i="21"/>
  <c r="B243" i="21" s="1"/>
  <c r="B231" i="21"/>
  <c r="B223" i="21"/>
  <c r="B222" i="21"/>
  <c r="B213" i="21"/>
  <c r="D205" i="21"/>
  <c r="C205" i="21"/>
  <c r="B205" i="21"/>
  <c r="B204" i="21"/>
  <c r="B195" i="21"/>
  <c r="C187" i="21"/>
  <c r="B187" i="21"/>
  <c r="B186" i="21"/>
  <c r="B177" i="21"/>
  <c r="C169" i="21"/>
  <c r="B169" i="21"/>
  <c r="B168" i="21"/>
  <c r="B159" i="21"/>
  <c r="B152" i="21"/>
  <c r="D187" i="21"/>
  <c r="E187" i="21"/>
  <c r="F187" i="21"/>
  <c r="G187" i="21"/>
  <c r="H187" i="21"/>
  <c r="I187" i="21"/>
  <c r="J187" i="21"/>
  <c r="C186" i="21"/>
  <c r="D186" i="21"/>
  <c r="E186" i="21"/>
  <c r="F186" i="21"/>
  <c r="G186" i="21"/>
  <c r="H186" i="21"/>
  <c r="I186" i="21"/>
  <c r="J186" i="21"/>
  <c r="C177" i="21"/>
  <c r="D177" i="21"/>
  <c r="E177" i="21"/>
  <c r="F177" i="21"/>
  <c r="G177" i="21"/>
  <c r="H177" i="21"/>
  <c r="I177" i="21"/>
  <c r="J177" i="21"/>
  <c r="C168" i="21"/>
  <c r="B151" i="21"/>
  <c r="C142" i="21"/>
  <c r="D142" i="21"/>
  <c r="E142" i="21"/>
  <c r="F142" i="21"/>
  <c r="G142" i="21"/>
  <c r="H142" i="21"/>
  <c r="I142" i="21"/>
  <c r="J142" i="21"/>
  <c r="B142" i="21"/>
  <c r="B129" i="21"/>
  <c r="B120" i="21"/>
  <c r="B131" i="21" s="1"/>
  <c r="C112" i="21"/>
  <c r="B112" i="21"/>
  <c r="B111" i="21"/>
  <c r="B102" i="21"/>
  <c r="B94" i="21"/>
  <c r="B93" i="21"/>
  <c r="B84" i="21"/>
  <c r="J77" i="21"/>
  <c r="I77" i="21"/>
  <c r="H77" i="21"/>
  <c r="G77" i="21"/>
  <c r="F77" i="21"/>
  <c r="E77" i="21"/>
  <c r="D77" i="21"/>
  <c r="C77" i="21"/>
  <c r="B77" i="21"/>
  <c r="B76" i="21"/>
  <c r="B67" i="21"/>
  <c r="B59" i="21"/>
  <c r="B48" i="21"/>
  <c r="I67" i="21"/>
  <c r="J59" i="21"/>
  <c r="I59" i="21"/>
  <c r="H59" i="21"/>
  <c r="G59" i="21"/>
  <c r="F59" i="21"/>
  <c r="E59" i="21"/>
  <c r="D59" i="21"/>
  <c r="C59" i="21"/>
  <c r="B58" i="21"/>
  <c r="C48" i="21"/>
  <c r="D48" i="21"/>
  <c r="E48" i="21"/>
  <c r="F48" i="21"/>
  <c r="G48" i="21"/>
  <c r="H48" i="21"/>
  <c r="I48" i="21"/>
  <c r="J48" i="21"/>
  <c r="J41" i="21"/>
  <c r="I41" i="21"/>
  <c r="H41" i="21"/>
  <c r="G41" i="21"/>
  <c r="F41" i="21"/>
  <c r="E41" i="21"/>
  <c r="D41" i="21"/>
  <c r="C41" i="21"/>
  <c r="B41" i="21"/>
  <c r="C40" i="21"/>
  <c r="D40" i="21"/>
  <c r="E40" i="21"/>
  <c r="F40" i="21"/>
  <c r="G40" i="21"/>
  <c r="H40" i="21"/>
  <c r="I40" i="21"/>
  <c r="J40" i="21"/>
  <c r="B40" i="21"/>
  <c r="B31" i="21"/>
  <c r="J240" i="21"/>
  <c r="J243" i="21" s="1"/>
  <c r="I240" i="21"/>
  <c r="I243" i="21" s="1"/>
  <c r="H240" i="21"/>
  <c r="H243" i="21" s="1"/>
  <c r="G240" i="21"/>
  <c r="G243" i="21" s="1"/>
  <c r="F240" i="21"/>
  <c r="F243" i="21" s="1"/>
  <c r="E240" i="21"/>
  <c r="E243" i="21" s="1"/>
  <c r="D240" i="21"/>
  <c r="D243" i="21" s="1"/>
  <c r="C240" i="21"/>
  <c r="C243" i="21" s="1"/>
  <c r="J231" i="21"/>
  <c r="J242" i="21" s="1"/>
  <c r="I231" i="21"/>
  <c r="I242" i="21" s="1"/>
  <c r="H231" i="21"/>
  <c r="H242" i="21" s="1"/>
  <c r="G231" i="21"/>
  <c r="G242" i="21" s="1"/>
  <c r="F231" i="21"/>
  <c r="F242" i="21" s="1"/>
  <c r="E231" i="21"/>
  <c r="E242" i="21" s="1"/>
  <c r="D231" i="21"/>
  <c r="D242" i="21" s="1"/>
  <c r="C231" i="21"/>
  <c r="C242" i="21" s="1"/>
  <c r="J129" i="21"/>
  <c r="J249" i="21" s="1"/>
  <c r="J250" i="21" s="1"/>
  <c r="E129" i="21"/>
  <c r="E132" i="21" s="1"/>
  <c r="I129" i="21"/>
  <c r="I132" i="21" s="1"/>
  <c r="H129" i="21"/>
  <c r="G129" i="21"/>
  <c r="F129" i="21"/>
  <c r="F132" i="21" s="1"/>
  <c r="D129" i="21"/>
  <c r="D132" i="21" s="1"/>
  <c r="C129" i="21"/>
  <c r="J120" i="21"/>
  <c r="J131" i="21" s="1"/>
  <c r="I120" i="21"/>
  <c r="I131" i="21" s="1"/>
  <c r="H120" i="21"/>
  <c r="H246" i="21" s="1"/>
  <c r="F120" i="21"/>
  <c r="E120" i="21"/>
  <c r="E131" i="21" s="1"/>
  <c r="G120" i="21"/>
  <c r="D120" i="21"/>
  <c r="D246" i="21" s="1"/>
  <c r="D247" i="21" s="1"/>
  <c r="C120" i="21"/>
  <c r="C246" i="21" s="1"/>
  <c r="D58" i="21"/>
  <c r="E58" i="21"/>
  <c r="F58" i="21"/>
  <c r="G58" i="21"/>
  <c r="H58" i="21"/>
  <c r="I58" i="21"/>
  <c r="J58" i="21"/>
  <c r="C58" i="21"/>
  <c r="G99" i="21"/>
  <c r="D99" i="21"/>
  <c r="C99" i="21"/>
  <c r="I148" i="21"/>
  <c r="H148" i="21"/>
  <c r="G148" i="21"/>
  <c r="F148" i="21"/>
  <c r="D148" i="21"/>
  <c r="C148" i="21"/>
  <c r="C249" i="21" l="1"/>
  <c r="C250" i="21" s="1"/>
  <c r="C251" i="21" s="1"/>
  <c r="G249" i="21"/>
  <c r="G250" i="21" s="1"/>
  <c r="B241" i="21"/>
  <c r="H249" i="21"/>
  <c r="H250" i="21" s="1"/>
  <c r="G132" i="21"/>
  <c r="I249" i="21"/>
  <c r="I250" i="21" s="1"/>
  <c r="E249" i="21"/>
  <c r="E250" i="21" s="1"/>
  <c r="C132" i="21"/>
  <c r="H132" i="21"/>
  <c r="D249" i="21"/>
  <c r="D250" i="21" s="1"/>
  <c r="J132" i="21"/>
  <c r="F249" i="21"/>
  <c r="F250" i="21" s="1"/>
  <c r="D258" i="21" s="1"/>
  <c r="F246" i="21"/>
  <c r="F247" i="21" s="1"/>
  <c r="D257" i="21" s="1"/>
  <c r="B242" i="21"/>
  <c r="G246" i="21"/>
  <c r="G247" i="21" s="1"/>
  <c r="C247" i="21"/>
  <c r="C248" i="21" s="1"/>
  <c r="C252" i="21"/>
  <c r="H247" i="21"/>
  <c r="G131" i="21"/>
  <c r="B130" i="21"/>
  <c r="F131" i="21"/>
  <c r="J246" i="21"/>
  <c r="J247" i="21" s="1"/>
  <c r="C131" i="21"/>
  <c r="H131" i="21"/>
  <c r="I246" i="21"/>
  <c r="I247" i="21" s="1"/>
  <c r="E246" i="21"/>
  <c r="E247" i="21" s="1"/>
  <c r="D131" i="21"/>
  <c r="B132" i="21"/>
  <c r="E241" i="21"/>
  <c r="H241" i="21"/>
  <c r="D241" i="21"/>
  <c r="F241" i="21"/>
  <c r="G241" i="21"/>
  <c r="I241" i="21"/>
  <c r="J241" i="21"/>
  <c r="C241" i="21"/>
  <c r="I130" i="21"/>
  <c r="D130" i="21"/>
  <c r="F130" i="21"/>
  <c r="H130" i="21"/>
  <c r="C130" i="21"/>
  <c r="G130" i="21"/>
  <c r="E130" i="21"/>
  <c r="J130" i="21"/>
  <c r="F216" i="21"/>
  <c r="D216" i="21"/>
  <c r="C216" i="21"/>
  <c r="I200" i="21"/>
  <c r="H200" i="21"/>
  <c r="G200" i="21"/>
  <c r="F200" i="21"/>
  <c r="D200" i="21"/>
  <c r="C200" i="21"/>
  <c r="G173" i="21"/>
  <c r="G147" i="21"/>
  <c r="F147" i="21"/>
  <c r="D147" i="21"/>
  <c r="C147" i="21"/>
  <c r="F89" i="21"/>
  <c r="C89" i="21"/>
  <c r="E72" i="21"/>
  <c r="D72" i="21"/>
  <c r="I29" i="21"/>
  <c r="H29" i="21"/>
  <c r="H31" i="21" s="1"/>
  <c r="G29" i="21"/>
  <c r="G31" i="21" s="1"/>
  <c r="F29" i="21"/>
  <c r="E29" i="21"/>
  <c r="D29" i="21"/>
  <c r="C29" i="21"/>
  <c r="J31" i="21"/>
  <c r="H252" i="21" l="1"/>
  <c r="H253" i="21" s="1"/>
  <c r="H254" i="21" s="1"/>
  <c r="F70" i="21"/>
  <c r="D70" i="21"/>
  <c r="C70" i="21"/>
  <c r="C76" i="21" s="1"/>
  <c r="E102" i="21" l="1"/>
  <c r="C102" i="21"/>
  <c r="H159" i="21"/>
  <c r="G159" i="21"/>
  <c r="F159" i="21"/>
  <c r="D159" i="21"/>
  <c r="C159" i="21"/>
  <c r="D67" i="21"/>
  <c r="G67" i="21"/>
  <c r="H67" i="21"/>
  <c r="I102" i="21" l="1"/>
  <c r="H213" i="21"/>
  <c r="G213" i="21"/>
  <c r="C213" i="21"/>
  <c r="H195" i="21"/>
  <c r="H219" i="21"/>
  <c r="E162" i="21"/>
  <c r="C162" i="21"/>
  <c r="E159" i="21"/>
  <c r="G195" i="21"/>
  <c r="F195" i="21"/>
  <c r="D195" i="21"/>
  <c r="I183" i="21"/>
  <c r="H183" i="21"/>
  <c r="G183" i="21"/>
  <c r="F183" i="21"/>
  <c r="D183" i="21"/>
  <c r="C183" i="21"/>
  <c r="I219" i="21"/>
  <c r="G219" i="21"/>
  <c r="F219" i="21"/>
  <c r="D219" i="21"/>
  <c r="C219" i="21"/>
  <c r="I164" i="21"/>
  <c r="H164" i="21"/>
  <c r="G164" i="21"/>
  <c r="G168" i="21" s="1"/>
  <c r="F164" i="21"/>
  <c r="D164" i="21"/>
  <c r="C164" i="21"/>
  <c r="J159" i="21"/>
  <c r="J151" i="21"/>
  <c r="I108" i="21"/>
  <c r="H108" i="21"/>
  <c r="G108" i="21"/>
  <c r="F108" i="21"/>
  <c r="D108" i="21"/>
  <c r="C108" i="21"/>
  <c r="H102" i="21"/>
  <c r="G102" i="21"/>
  <c r="I90" i="21"/>
  <c r="H90" i="21"/>
  <c r="G90" i="21"/>
  <c r="F90" i="21"/>
  <c r="D90" i="21"/>
  <c r="C90" i="21"/>
  <c r="H84" i="21"/>
  <c r="G84" i="21"/>
  <c r="F84" i="21"/>
  <c r="E84" i="21"/>
  <c r="D84" i="21"/>
  <c r="C84" i="21"/>
  <c r="G73" i="21"/>
  <c r="J67" i="21"/>
  <c r="E67" i="21"/>
  <c r="F67" i="21"/>
  <c r="I31" i="21"/>
  <c r="F31" i="21"/>
  <c r="E31" i="21"/>
  <c r="D31" i="21"/>
  <c r="C31" i="21"/>
  <c r="I195" i="21"/>
  <c r="I111" i="21" l="1"/>
  <c r="I112" i="21" s="1"/>
  <c r="I159" i="21"/>
  <c r="G151" i="21"/>
  <c r="I76" i="21"/>
  <c r="D76" i="21"/>
  <c r="I204" i="21"/>
  <c r="I205" i="21" s="1"/>
  <c r="C195" i="21"/>
  <c r="J204" i="21"/>
  <c r="H204" i="21"/>
  <c r="H205" i="21" s="1"/>
  <c r="G204" i="21"/>
  <c r="G205" i="21" s="1"/>
  <c r="F204" i="21"/>
  <c r="F205" i="21" s="1"/>
  <c r="D204" i="21"/>
  <c r="E204" i="21"/>
  <c r="E151" i="21"/>
  <c r="E152" i="21" s="1"/>
  <c r="I151" i="21"/>
  <c r="I152" i="21" s="1"/>
  <c r="G111" i="21"/>
  <c r="G112" i="21" s="1"/>
  <c r="F102" i="21"/>
  <c r="J102" i="21"/>
  <c r="J111" i="21"/>
  <c r="H151" i="21"/>
  <c r="E111" i="21"/>
  <c r="E112" i="21" s="1"/>
  <c r="D151" i="21"/>
  <c r="D102" i="21"/>
  <c r="F151" i="21"/>
  <c r="J152" i="21"/>
  <c r="H111" i="21"/>
  <c r="H112" i="21" s="1"/>
  <c r="D111" i="21"/>
  <c r="F111" i="21"/>
  <c r="F76" i="21"/>
  <c r="J76" i="21"/>
  <c r="G76" i="21"/>
  <c r="H76" i="21"/>
  <c r="E76" i="21"/>
  <c r="I93" i="21"/>
  <c r="H168" i="21"/>
  <c r="C222" i="21"/>
  <c r="G222" i="21"/>
  <c r="G223" i="21" s="1"/>
  <c r="J195" i="21"/>
  <c r="I168" i="21"/>
  <c r="E93" i="21"/>
  <c r="C111" i="21"/>
  <c r="C151" i="21"/>
  <c r="I213" i="21"/>
  <c r="E168" i="21"/>
  <c r="E213" i="21"/>
  <c r="C67" i="21"/>
  <c r="D168" i="21"/>
  <c r="D213" i="21"/>
  <c r="C204" i="21"/>
  <c r="F168" i="21"/>
  <c r="E222" i="21"/>
  <c r="D222" i="21"/>
  <c r="E195" i="21"/>
  <c r="F213" i="21"/>
  <c r="J213" i="21"/>
  <c r="J84" i="21"/>
  <c r="F93" i="21"/>
  <c r="G93" i="21"/>
  <c r="G94" i="21" s="1"/>
  <c r="J222" i="21"/>
  <c r="I84" i="21"/>
  <c r="J93" i="21"/>
  <c r="I222" i="21"/>
  <c r="C93" i="21"/>
  <c r="D93" i="21"/>
  <c r="F222" i="21"/>
  <c r="H93" i="21"/>
  <c r="H94" i="21" s="1"/>
  <c r="H222" i="21"/>
  <c r="H223" i="21" s="1"/>
  <c r="J168" i="21"/>
  <c r="J112" i="21" l="1"/>
  <c r="D112" i="21"/>
  <c r="E205" i="21"/>
  <c r="J205" i="21"/>
  <c r="F112" i="21"/>
  <c r="I169" i="21"/>
  <c r="I94" i="21"/>
  <c r="F152" i="21"/>
  <c r="C223" i="21"/>
  <c r="G152" i="21"/>
  <c r="C152" i="21"/>
  <c r="J223" i="21"/>
  <c r="E94" i="21"/>
  <c r="D223" i="21"/>
  <c r="E223" i="21"/>
  <c r="F223" i="21"/>
  <c r="F169" i="21"/>
  <c r="G169" i="21"/>
  <c r="D169" i="21"/>
  <c r="D152" i="21"/>
  <c r="I223" i="21"/>
  <c r="F94" i="21"/>
  <c r="J94" i="21"/>
  <c r="C94" i="21"/>
  <c r="D94" i="21"/>
  <c r="E169" i="21"/>
  <c r="J169" i="21"/>
  <c r="H152" i="21"/>
  <c r="H169" i="21" s="1"/>
  <c r="D248" i="21" l="1"/>
  <c r="H251" i="21"/>
  <c r="G248" i="21"/>
  <c r="J248" i="21"/>
  <c r="H248" i="21"/>
  <c r="I251" i="21"/>
  <c r="E248" i="21"/>
  <c r="I252" i="21"/>
  <c r="F252" i="21"/>
  <c r="F253" i="21" s="1"/>
  <c r="E252" i="21"/>
  <c r="E253" i="21" s="1"/>
  <c r="I248" i="21"/>
  <c r="G252" i="21"/>
  <c r="G253" i="21" s="1"/>
  <c r="G254" i="21" s="1"/>
  <c r="J252" i="21"/>
  <c r="J253" i="21" s="1"/>
  <c r="D252" i="21"/>
  <c r="D253" i="21" s="1"/>
  <c r="F248" i="21" l="1"/>
  <c r="C253" i="21"/>
  <c r="C254" i="21" s="1"/>
  <c r="I253" i="21"/>
  <c r="I254" i="21" s="1"/>
  <c r="F254" i="21"/>
  <c r="F251" i="21"/>
  <c r="E254" i="21"/>
  <c r="E251" i="21"/>
  <c r="G251" i="21"/>
  <c r="J251" i="21"/>
  <c r="J254" i="21"/>
  <c r="D254" i="21"/>
  <c r="D251" i="21"/>
</calcChain>
</file>

<file path=xl/sharedStrings.xml><?xml version="1.0" encoding="utf-8"?>
<sst xmlns="http://schemas.openxmlformats.org/spreadsheetml/2006/main" count="370" uniqueCount="152">
  <si>
    <t>№ рец.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</si>
  <si>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</si>
  <si>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</si>
  <si>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</si>
  <si>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</si>
  <si>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</si>
  <si>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</si>
  <si>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</si>
  <si>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</si>
  <si>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</si>
  <si>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</si>
  <si>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</si>
  <si>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Фрукты по сезону</t>
  </si>
  <si>
    <t>Итого за _Завтрак</t>
  </si>
  <si>
    <t>Обед</t>
  </si>
  <si>
    <t>Закуска из овощей по сезону</t>
  </si>
  <si>
    <t>Итого за Обед</t>
  </si>
  <si>
    <t>Чай с сахаром</t>
  </si>
  <si>
    <t>Макаронные изделия отварные</t>
  </si>
  <si>
    <t>Итого за неделю в среднем завтрак</t>
  </si>
  <si>
    <t>Итого за неделю в среднем обед</t>
  </si>
  <si>
    <t>Какао с молоком</t>
  </si>
  <si>
    <t>Итого за завтрак</t>
  </si>
  <si>
    <t>Среднее значение за завтрак</t>
  </si>
  <si>
    <t>Итого за обед</t>
  </si>
  <si>
    <t>Среднее значение за обед</t>
  </si>
  <si>
    <t>Среднее значение за день</t>
  </si>
  <si>
    <t xml:space="preserve">Потребность в пищевых веществах для обучающихся  7-11 лет по проекту СанПиН 2020 </t>
  </si>
  <si>
    <t>Распределение ЭЦ</t>
  </si>
  <si>
    <t>Норма</t>
  </si>
  <si>
    <t>Завтрак</t>
  </si>
  <si>
    <t>20-25%</t>
  </si>
  <si>
    <t>30-35%</t>
  </si>
  <si>
    <t>СОГЛАСОВАНО:</t>
  </si>
  <si>
    <t>Масло (порциями)</t>
  </si>
  <si>
    <t>Яйца вареные</t>
  </si>
  <si>
    <t>Каша  рассыпчатая, гречневая</t>
  </si>
  <si>
    <t xml:space="preserve">Каша рассыпчатая, пшеничная </t>
  </si>
  <si>
    <t>Каша рассыпчатая, пшенная</t>
  </si>
  <si>
    <t>Рассольник ленинградский</t>
  </si>
  <si>
    <t>Борщ с капустой и картофелем</t>
  </si>
  <si>
    <t>Каша вязкая молочная из риса и пшена</t>
  </si>
  <si>
    <t xml:space="preserve">ВыполнениеСанПиН  2.3/2.4.3590-20 </t>
  </si>
  <si>
    <t xml:space="preserve">Использованная литература: Сборник рецептур на продукцию для обучающихся во всех образовательных учреждениях под ред. М.П. Могильного изд. Дели плюс, 2017 г                                                                                              </t>
  </si>
  <si>
    <t>День1 /неделя 1: Понедельник</t>
  </si>
  <si>
    <t>День 2/неделя 1: Вторник</t>
  </si>
  <si>
    <t>День 3/неделя 1: Среда</t>
  </si>
  <si>
    <t>День 4/неделя 1: Четверг</t>
  </si>
  <si>
    <t>День 5/неделя 1: Пятница</t>
  </si>
  <si>
    <t>Всего за Понедельник</t>
  </si>
  <si>
    <t>Всего за Вторник</t>
  </si>
  <si>
    <t>Всего за Четверг</t>
  </si>
  <si>
    <t>Вес блюда</t>
  </si>
  <si>
    <t>Наименование блюда</t>
  </si>
  <si>
    <t>Каша  рассыпчатая гречневая</t>
  </si>
  <si>
    <t>В рационе - йодированная соль; морская рыба. В меню включены сезонные овощи и фрукты.</t>
  </si>
  <si>
    <t xml:space="preserve">Рыба (минтай) тушеная в томате с овощами </t>
  </si>
  <si>
    <t>ТТК</t>
  </si>
  <si>
    <t>Котлеты рубленые из бройлер-цыплят</t>
  </si>
  <si>
    <t>День 1 /неделя 2: Понедельник</t>
  </si>
  <si>
    <t>День 2 /неделя 2: Вторник</t>
  </si>
  <si>
    <t>День 3/неделя 2: Среда</t>
  </si>
  <si>
    <t>День 4 /неделя 2: Четверг</t>
  </si>
  <si>
    <t>День 5 /неделя 2: Пятница</t>
  </si>
  <si>
    <t xml:space="preserve">          Завтрак</t>
  </si>
  <si>
    <t xml:space="preserve"> </t>
  </si>
  <si>
    <t xml:space="preserve">Сыр (порциями)                         </t>
  </si>
  <si>
    <t xml:space="preserve">Плов из птицы               </t>
  </si>
  <si>
    <t>Компот из смеси сухофруктов</t>
  </si>
  <si>
    <t>Запеканка из творога с морковью (с соусом)</t>
  </si>
  <si>
    <t xml:space="preserve">Сыр (порциями)                </t>
  </si>
  <si>
    <t>Фрикадельки (из кур или бройлеров-цыплят), с соусом</t>
  </si>
  <si>
    <t>Пюре картофельное с м/с 150/3</t>
  </si>
  <si>
    <t xml:space="preserve">Жаркое по-домашнему </t>
  </si>
  <si>
    <t xml:space="preserve">Суп картофельный с крупой </t>
  </si>
  <si>
    <t xml:space="preserve">Мясо тушеное </t>
  </si>
  <si>
    <t xml:space="preserve">Суп крестьянский с крупой </t>
  </si>
  <si>
    <t>Запеканка из творога  с морковью, с соусом</t>
  </si>
  <si>
    <t>Плов из птицы</t>
  </si>
  <si>
    <t xml:space="preserve">Суп молочный </t>
  </si>
  <si>
    <t>Суп картофельный с бобовыми (горох)</t>
  </si>
  <si>
    <t>Тефтели из птицы (1-ый вариант)</t>
  </si>
  <si>
    <t>Каша рассыпчатая, ячневая</t>
  </si>
  <si>
    <t>Тефтели (мясные) с соусом сметанным с томатом</t>
  </si>
  <si>
    <t>Суп картофельный с макаронными изделиями (вермишелью)</t>
  </si>
  <si>
    <t>Картофель отварной (запеченный)</t>
  </si>
  <si>
    <t xml:space="preserve">Щи из свежей (или квашеной) капусты с картофелем </t>
  </si>
  <si>
    <t>Курица тушеная с морковью</t>
  </si>
  <si>
    <t>Компот плодов/ягод (замороженных или свежих)</t>
  </si>
  <si>
    <t>120/121М</t>
  </si>
  <si>
    <t>15М</t>
  </si>
  <si>
    <t>338М</t>
  </si>
  <si>
    <t>382М</t>
  </si>
  <si>
    <t>82М</t>
  </si>
  <si>
    <t>268М</t>
  </si>
  <si>
    <t>171/302М</t>
  </si>
  <si>
    <t>342, 344,348, 349М</t>
  </si>
  <si>
    <t>291М</t>
  </si>
  <si>
    <t>376М</t>
  </si>
  <si>
    <t>103М</t>
  </si>
  <si>
    <t>229М</t>
  </si>
  <si>
    <t>312М</t>
  </si>
  <si>
    <t>269М</t>
  </si>
  <si>
    <t>102М</t>
  </si>
  <si>
    <t>202/309М</t>
  </si>
  <si>
    <t>349М</t>
  </si>
  <si>
    <t>224М</t>
  </si>
  <si>
    <t>310М</t>
  </si>
  <si>
    <t>342, 348,349М</t>
  </si>
  <si>
    <t>260М</t>
  </si>
  <si>
    <t>96М</t>
  </si>
  <si>
    <t>290М</t>
  </si>
  <si>
    <t>175М</t>
  </si>
  <si>
    <t>209М</t>
  </si>
  <si>
    <t>14М</t>
  </si>
  <si>
    <t>377М</t>
  </si>
  <si>
    <t>297М</t>
  </si>
  <si>
    <t>98М</t>
  </si>
  <si>
    <t>295М</t>
  </si>
  <si>
    <t>256М</t>
  </si>
  <si>
    <t>278М</t>
  </si>
  <si>
    <t>101М</t>
  </si>
  <si>
    <t>259М</t>
  </si>
  <si>
    <t>54-25М*/ТТК</t>
  </si>
  <si>
    <t>* Сборник рецептур блюд и типовых меню для организации питания обучающихся. 1-4-х классов в общеобразовательных организациях (пособие). Москва 2022г.</t>
  </si>
  <si>
    <t>Компот из плодов/ягод (замороженных или свежих)</t>
  </si>
  <si>
    <t>Примерное 2-х недельное меню на горячее питание 
для учащихся с 1 по 4 класс (7-11 лет), и для учащихся с ограниченными возможностями здоровья с 1 по 4 класс (7-11 лет), завтрак стоимостью 76 руб. 45 коп., обед 107 руб. 03 коп. 
для муниципальных общеобразовательных школ 
 2024 год</t>
  </si>
  <si>
    <t>Птица тушеная в соусе</t>
  </si>
  <si>
    <t>УТВЕРЖДАЮ:</t>
  </si>
  <si>
    <t>Батон домашний</t>
  </si>
  <si>
    <t>Салат из овощей по сезону</t>
  </si>
  <si>
    <t>Котлеты мясные (особые)</t>
  </si>
  <si>
    <t>Биточки мясные</t>
  </si>
  <si>
    <t>Птица отварная (запеченная)</t>
  </si>
  <si>
    <t>288/293М</t>
  </si>
  <si>
    <t>Гуляш мясной</t>
  </si>
  <si>
    <t>Суп картофельный с макаронными изделиями (с вермишелью)</t>
  </si>
  <si>
    <t>Макаронные изделия отварные с маслом 150/5</t>
  </si>
  <si>
    <t>0.14</t>
  </si>
  <si>
    <t>Кисель из плодов/ягод (замороженных или свежих, из сока плодового)</t>
  </si>
  <si>
    <t>358М</t>
  </si>
  <si>
    <t>88/92М</t>
  </si>
  <si>
    <t>Чай с лимоном 200/7</t>
  </si>
  <si>
    <t>В рационе питания предусмотрено использование хлеба с содержанием микро и макронутриентов.</t>
  </si>
  <si>
    <t>Хлеб ржаной (ржано-пшеничный) йодированный</t>
  </si>
  <si>
    <t>День 6/неделя 1: Суббота</t>
  </si>
  <si>
    <t>Всего за Пятницу</t>
  </si>
  <si>
    <t>Всего за Субботу</t>
  </si>
  <si>
    <t>День 6/неделя 2: Суббота</t>
  </si>
  <si>
    <t>Итого за день</t>
  </si>
  <si>
    <t>Всего за Среду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</si>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</sst>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3" fillId="0" borderId="0" xfId="0" applyFont="1"/>
    <xf numFmtId="2" fontId="3" fillId="0" borderId="1" xfId="3" applyNumberFormat="1" applyFont="1" applyBorder="1"/>
    <xf numFmtId="0" fontId="5" fillId="0" borderId="0" xfId="0" applyFont="1"/>
    <xf numFmtId="0" fontId="3" fillId="2" borderId="0" xfId="0" applyFont="1" applyFill="1"/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" fontId="3" fillId="0" borderId="1" xfId="5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/>
    </xf>
    <xf numFmtId="1" fontId="2" fillId="0" borderId="1" xfId="3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2" fontId="3" fillId="0" borderId="1" xfId="5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2" fontId="3" fillId="0" borderId="1" xfId="4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1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8" xfId="0" applyFont="1" applyBorder="1"/>
    <xf numFmtId="1" fontId="3" fillId="0" borderId="1" xfId="5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0" borderId="1" xfId="3" applyFont="1" applyBorder="1" applyAlignment="1">
      <alignment vertical="center" wrapText="1"/>
    </xf>
    <xf numFmtId="1" fontId="2" fillId="0" borderId="1" xfId="3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2" fillId="2" borderId="1" xfId="3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3" applyNumberFormat="1" applyFont="1" applyBorder="1" applyAlignment="1">
      <alignment vertical="center"/>
    </xf>
    <xf numFmtId="2" fontId="3" fillId="0" borderId="1" xfId="3" applyNumberFormat="1" applyFont="1" applyBorder="1" applyAlignment="1">
      <alignment wrapText="1"/>
    </xf>
    <xf numFmtId="2" fontId="5" fillId="0" borderId="1" xfId="0" applyNumberFormat="1" applyFont="1" applyBorder="1"/>
    <xf numFmtId="2" fontId="16" fillId="0" borderId="0" xfId="0" applyNumberFormat="1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vertical="center"/>
    </xf>
    <xf numFmtId="2" fontId="11" fillId="0" borderId="2" xfId="0" applyNumberFormat="1" applyFont="1" applyBorder="1"/>
    <xf numFmtId="2" fontId="12" fillId="0" borderId="2" xfId="0" applyNumberFormat="1" applyFont="1" applyBorder="1"/>
    <xf numFmtId="2" fontId="13" fillId="0" borderId="1" xfId="0" applyNumberFormat="1" applyFont="1" applyBorder="1"/>
    <xf numFmtId="2" fontId="13" fillId="0" borderId="2" xfId="0" applyNumberFormat="1" applyFont="1" applyBorder="1"/>
    <xf numFmtId="0" fontId="15" fillId="0" borderId="0" xfId="0" applyFont="1" applyAlignment="1">
      <alignment vertical="center"/>
    </xf>
    <xf numFmtId="49" fontId="7" fillId="2" borderId="1" xfId="3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49" fontId="8" fillId="2" borderId="1" xfId="3" applyNumberFormat="1" applyFont="1" applyFill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7" fillId="0" borderId="1" xfId="6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2" fillId="2" borderId="5" xfId="3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15" fillId="0" borderId="0" xfId="0" applyNumberFormat="1" applyFont="1"/>
    <xf numFmtId="2" fontId="2" fillId="0" borderId="1" xfId="3" applyNumberFormat="1" applyFont="1" applyBorder="1" applyAlignment="1">
      <alignment vertical="center" wrapText="1"/>
    </xf>
    <xf numFmtId="49" fontId="2" fillId="0" borderId="1" xfId="3" applyNumberFormat="1" applyFont="1" applyBorder="1" applyAlignment="1">
      <alignment vertical="center" wrapText="1"/>
    </xf>
    <xf numFmtId="1" fontId="2" fillId="0" borderId="1" xfId="3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5" xfId="3" applyNumberFormat="1" applyFont="1" applyBorder="1" applyAlignment="1">
      <alignment horizontal="center" vertical="center" wrapText="1"/>
    </xf>
    <xf numFmtId="2" fontId="3" fillId="0" borderId="5" xfId="3" applyNumberFormat="1" applyFont="1" applyBorder="1" applyAlignment="1">
      <alignment horizontal="center" vertical="center" wrapText="1"/>
    </xf>
    <xf numFmtId="2" fontId="3" fillId="0" borderId="5" xfId="6" applyNumberFormat="1" applyFont="1" applyBorder="1" applyAlignment="1">
      <alignment horizontal="center" vertical="center"/>
    </xf>
    <xf numFmtId="2" fontId="3" fillId="0" borderId="5" xfId="2" applyNumberFormat="1" applyFont="1" applyBorder="1" applyAlignment="1">
      <alignment horizontal="center" vertical="center" wrapText="1"/>
    </xf>
    <xf numFmtId="2" fontId="3" fillId="0" borderId="5" xfId="6" applyNumberFormat="1" applyFont="1" applyBorder="1" applyAlignment="1">
      <alignment horizontal="center" vertical="center" wrapText="1"/>
    </xf>
    <xf numFmtId="2" fontId="3" fillId="0" borderId="5" xfId="5" applyNumberFormat="1" applyFont="1" applyBorder="1" applyAlignment="1">
      <alignment horizontal="center" vertical="center" wrapText="1"/>
    </xf>
    <xf numFmtId="2" fontId="3" fillId="0" borderId="5" xfId="3" applyNumberFormat="1" applyFont="1" applyBorder="1"/>
    <xf numFmtId="2" fontId="3" fillId="0" borderId="5" xfId="5" applyNumberFormat="1" applyFont="1" applyBorder="1" applyAlignment="1">
      <alignment horizontal="center" vertical="center"/>
    </xf>
    <xf numFmtId="2" fontId="3" fillId="0" borderId="5" xfId="3" applyNumberFormat="1" applyFont="1" applyBorder="1" applyAlignment="1">
      <alignment vertical="center"/>
    </xf>
    <xf numFmtId="2" fontId="3" fillId="0" borderId="5" xfId="3" applyNumberFormat="1" applyFont="1" applyBorder="1" applyAlignment="1">
      <alignment wrapText="1"/>
    </xf>
    <xf numFmtId="2" fontId="3" fillId="0" borderId="5" xfId="3" applyNumberFormat="1" applyFont="1" applyBorder="1" applyAlignment="1">
      <alignment horizontal="center" vertical="center"/>
    </xf>
    <xf numFmtId="2" fontId="3" fillId="0" borderId="5" xfId="4" applyNumberFormat="1" applyFont="1" applyBorder="1" applyAlignment="1">
      <alignment horizontal="center" vertical="center" wrapText="1"/>
    </xf>
    <xf numFmtId="2" fontId="5" fillId="0" borderId="5" xfId="0" applyNumberFormat="1" applyFont="1" applyBorder="1"/>
    <xf numFmtId="2" fontId="2" fillId="0" borderId="2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164" fontId="3" fillId="0" borderId="1" xfId="6" applyNumberFormat="1" applyFont="1" applyBorder="1" applyAlignment="1">
      <alignment horizontal="center" vertical="center" wrapText="1"/>
    </xf>
    <xf numFmtId="164" fontId="3" fillId="0" borderId="1" xfId="6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1" fontId="3" fillId="0" borderId="1" xfId="6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1" fontId="3" fillId="0" borderId="1" xfId="6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" fontId="2" fillId="2" borderId="1" xfId="3" applyNumberFormat="1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2" fontId="2" fillId="2" borderId="5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5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7">
    <cellStyle name="Обычный" xfId="0" builtinId="0"/>
    <cellStyle name="Обычный_2 неделя" xfId="1" xr:uid="{00000000-0005-0000-0000-000002000000}"/>
    <cellStyle name="Обычный_Лист1" xfId="2" xr:uid="{00000000-0005-0000-0000-000003000000}"/>
    <cellStyle name="Обычный_Лист2" xfId="3" xr:uid="{00000000-0005-0000-0000-000004000000}"/>
    <cellStyle name="Обычный_Лист3" xfId="4" xr:uid="{00000000-0005-0000-0000-000005000000}"/>
    <cellStyle name="Обычный_ХЭХ 1С" xfId="5" xr:uid="{00000000-0005-0000-0000-000006000000}"/>
    <cellStyle name="Обычный_ХЭХ из 1С  (2)" xfId="6" xr:uid="{00000000-0005-0000-0000-000007000000}"/>
  </cellStyles>
  <dxfs count="4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63"/>
  <sheetViews>
    <sheetView tabSelected="1" topLeftCell="A100" zoomScaleNormal="100" workbookViewId="0">
      <selection activeCell="N121" sqref="N121"/>
    </sheetView>
  </sheetViews>
  <sheetFormatPr defaultColWidth="9" defaultRowHeight="18" x14ac:dyDescent="0.35"/>
  <cols>
    <col min="1" max="1" width="33.109375" style="48" customWidth="1"/>
    <col min="2" max="2" width="9.88671875" style="49" customWidth="1"/>
    <col min="3" max="3" width="9.88671875" style="50" customWidth="1"/>
    <col min="4" max="5" width="10.33203125" style="50" customWidth="1"/>
    <col min="6" max="6" width="10.44140625" style="50" customWidth="1"/>
    <col min="7" max="8" width="8.109375" style="50" customWidth="1"/>
    <col min="9" max="9" width="8.44140625" style="50" customWidth="1"/>
    <col min="10" max="10" width="11.77734375" style="50" customWidth="1"/>
    <col min="11" max="11" width="9.109375" style="80" customWidth="1"/>
    <col min="12" max="16384" width="9" style="48"/>
  </cols>
  <sheetData>
    <row r="2" spans="1:11" x14ac:dyDescent="0.35">
      <c r="F2" s="68"/>
      <c r="G2" s="68"/>
      <c r="H2" s="68"/>
      <c r="I2" s="68"/>
      <c r="J2" s="68"/>
    </row>
    <row r="3" spans="1:11" x14ac:dyDescent="0.35">
      <c r="F3" s="68"/>
      <c r="G3" s="68"/>
      <c r="H3" s="68"/>
      <c r="I3" s="68"/>
      <c r="J3" s="68"/>
    </row>
    <row r="4" spans="1:11" x14ac:dyDescent="0.35">
      <c r="G4" s="68"/>
    </row>
    <row r="6" spans="1:11" x14ac:dyDescent="0.35">
      <c r="A6" s="40" t="s">
        <v>33</v>
      </c>
      <c r="B6" s="40"/>
      <c r="C6" s="41"/>
      <c r="D6" s="41"/>
      <c r="E6" s="40"/>
      <c r="F6" s="40"/>
      <c r="G6" s="191" t="s">
        <v>128</v>
      </c>
      <c r="H6" s="191"/>
      <c r="I6" s="191"/>
      <c r="J6" s="191"/>
      <c r="K6" s="127"/>
    </row>
    <row r="7" spans="1:11" s="40" customFormat="1" ht="17.399999999999999" x14ac:dyDescent="0.3">
      <c r="C7" s="41"/>
      <c r="D7" s="41"/>
      <c r="G7" s="191" t="s">
        <v>65</v>
      </c>
      <c r="H7" s="191"/>
      <c r="I7" s="191"/>
      <c r="J7" s="191"/>
    </row>
    <row r="8" spans="1:11" s="40" customFormat="1" ht="52.2" customHeight="1" x14ac:dyDescent="0.3">
      <c r="A8" s="195"/>
      <c r="B8" s="195"/>
      <c r="C8" s="195"/>
      <c r="D8" s="43"/>
      <c r="E8" s="42"/>
      <c r="F8" s="42"/>
      <c r="G8" s="192"/>
      <c r="H8" s="192"/>
      <c r="I8" s="192"/>
      <c r="J8" s="192"/>
      <c r="K8" s="126"/>
    </row>
    <row r="9" spans="1:11" s="42" customFormat="1" ht="21.6" customHeight="1" x14ac:dyDescent="0.3">
      <c r="A9" s="44"/>
      <c r="C9" s="43"/>
      <c r="D9" s="43"/>
      <c r="J9" s="52" t="s">
        <v>65</v>
      </c>
      <c r="K9" s="81"/>
    </row>
    <row r="10" spans="1:11" s="42" customFormat="1" ht="17.399999999999999" x14ac:dyDescent="0.3">
      <c r="A10" s="53"/>
      <c r="B10" s="196"/>
      <c r="C10" s="196"/>
      <c r="D10" s="196"/>
      <c r="E10" s="40"/>
      <c r="F10" s="53"/>
      <c r="G10" s="53"/>
      <c r="H10" s="53"/>
      <c r="I10" s="53"/>
      <c r="J10" s="53"/>
      <c r="K10" s="82"/>
    </row>
    <row r="11" spans="1:11" s="40" customFormat="1" ht="22.8" customHeight="1" x14ac:dyDescent="0.3">
      <c r="A11" s="45"/>
      <c r="C11" s="41"/>
      <c r="D11" s="41"/>
      <c r="J11" s="41"/>
      <c r="K11" s="82"/>
    </row>
    <row r="12" spans="1:11" s="40" customFormat="1" ht="105.6" customHeight="1" x14ac:dyDescent="0.3">
      <c r="A12" s="193" t="s">
        <v>126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83"/>
    </row>
    <row r="13" spans="1:11" s="46" customFormat="1" ht="15.75" customHeight="1" x14ac:dyDescent="0.3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83"/>
    </row>
    <row r="14" spans="1:11" s="46" customFormat="1" ht="15.75" customHeight="1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83"/>
    </row>
    <row r="15" spans="1:11" s="46" customFormat="1" ht="15.75" customHeight="1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83"/>
    </row>
    <row r="16" spans="1:11" s="46" customFormat="1" ht="15.75" customHeight="1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84"/>
    </row>
    <row r="17" spans="1:11" s="46" customFormat="1" ht="15.75" customHeigh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84"/>
    </row>
    <row r="18" spans="1:11" s="46" customFormat="1" ht="15.75" customHeight="1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83"/>
    </row>
    <row r="19" spans="1:11" s="46" customFormat="1" ht="15.75" customHeight="1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83"/>
    </row>
    <row r="20" spans="1:11" s="46" customFormat="1" ht="15.75" customHeight="1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85"/>
    </row>
    <row r="21" spans="1:11" s="46" customFormat="1" ht="15.75" customHeight="1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81"/>
    </row>
    <row r="22" spans="1:11" s="47" customFormat="1" ht="42.75" customHeight="1" x14ac:dyDescent="0.35">
      <c r="A22" s="58" t="s">
        <v>53</v>
      </c>
      <c r="B22" s="130" t="s">
        <v>52</v>
      </c>
      <c r="C22" s="194" t="s">
        <v>1</v>
      </c>
      <c r="D22" s="194"/>
      <c r="E22" s="194"/>
      <c r="F22" s="128" t="s">
        <v>2</v>
      </c>
      <c r="G22" s="194" t="s">
        <v>3</v>
      </c>
      <c r="H22" s="194"/>
      <c r="I22" s="194"/>
      <c r="J22" s="17" t="s">
        <v>4</v>
      </c>
      <c r="K22" s="129" t="s">
        <v>0</v>
      </c>
    </row>
    <row r="23" spans="1:11" s="47" customFormat="1" ht="24" customHeight="1" x14ac:dyDescent="0.35">
      <c r="A23" s="58"/>
      <c r="B23" s="130"/>
      <c r="C23" s="17" t="s">
        <v>5</v>
      </c>
      <c r="D23" s="17" t="s">
        <v>6</v>
      </c>
      <c r="E23" s="17" t="s">
        <v>7</v>
      </c>
      <c r="F23" s="128"/>
      <c r="G23" s="17" t="s">
        <v>8</v>
      </c>
      <c r="H23" s="17" t="s">
        <v>9</v>
      </c>
      <c r="I23" s="17" t="s">
        <v>10</v>
      </c>
      <c r="J23" s="138" t="s">
        <v>11</v>
      </c>
      <c r="K23" s="129"/>
    </row>
    <row r="24" spans="1:11" s="4" customFormat="1" ht="15.6" customHeight="1" x14ac:dyDescent="0.3">
      <c r="A24" s="116" t="s">
        <v>44</v>
      </c>
      <c r="B24" s="58"/>
      <c r="C24" s="58"/>
      <c r="D24" s="58"/>
      <c r="E24" s="58"/>
      <c r="F24" s="58"/>
      <c r="G24" s="2"/>
      <c r="H24" s="2"/>
      <c r="I24" s="2"/>
      <c r="J24" s="144"/>
      <c r="K24" s="153"/>
    </row>
    <row r="25" spans="1:11" ht="21.75" customHeight="1" x14ac:dyDescent="0.35">
      <c r="A25" s="185" t="s">
        <v>30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7"/>
    </row>
    <row r="26" spans="1:11" s="3" customFormat="1" ht="26.4" x14ac:dyDescent="0.3">
      <c r="A26" s="5" t="s">
        <v>79</v>
      </c>
      <c r="B26" s="6">
        <v>250</v>
      </c>
      <c r="C26" s="7">
        <v>5.48</v>
      </c>
      <c r="D26" s="7">
        <v>4.75</v>
      </c>
      <c r="E26" s="7">
        <v>17.95</v>
      </c>
      <c r="F26" s="7">
        <v>150</v>
      </c>
      <c r="G26" s="8">
        <v>0.08</v>
      </c>
      <c r="H26" s="8">
        <v>0.18</v>
      </c>
      <c r="I26" s="8">
        <v>0.8</v>
      </c>
      <c r="J26" s="139">
        <v>163</v>
      </c>
      <c r="K26" s="79" t="s">
        <v>89</v>
      </c>
    </row>
    <row r="27" spans="1:11" x14ac:dyDescent="0.35">
      <c r="A27" s="166" t="s">
        <v>66</v>
      </c>
      <c r="B27" s="167">
        <v>15</v>
      </c>
      <c r="C27" s="9">
        <v>3.48</v>
      </c>
      <c r="D27" s="9">
        <v>4.42</v>
      </c>
      <c r="E27" s="9">
        <v>0</v>
      </c>
      <c r="F27" s="9">
        <v>54</v>
      </c>
      <c r="G27" s="164">
        <v>5.0000000000000001E-3</v>
      </c>
      <c r="H27" s="164">
        <v>5.0000000000000001E-3</v>
      </c>
      <c r="I27" s="10">
        <v>0.11</v>
      </c>
      <c r="J27" s="140">
        <v>132</v>
      </c>
      <c r="K27" s="87" t="s">
        <v>90</v>
      </c>
    </row>
    <row r="28" spans="1:11" s="4" customFormat="1" ht="15.6" x14ac:dyDescent="0.3">
      <c r="A28" s="5" t="s">
        <v>12</v>
      </c>
      <c r="B28" s="6">
        <v>100</v>
      </c>
      <c r="C28" s="7">
        <v>0.4</v>
      </c>
      <c r="D28" s="7">
        <v>0.4</v>
      </c>
      <c r="E28" s="7">
        <v>9.8000000000000007</v>
      </c>
      <c r="F28" s="7">
        <v>47</v>
      </c>
      <c r="G28" s="8">
        <v>0.03</v>
      </c>
      <c r="H28" s="8">
        <v>0.02</v>
      </c>
      <c r="I28" s="8">
        <v>10</v>
      </c>
      <c r="J28" s="139">
        <v>16</v>
      </c>
      <c r="K28" s="79" t="s">
        <v>91</v>
      </c>
    </row>
    <row r="29" spans="1:11" s="36" customFormat="1" ht="15.6" x14ac:dyDescent="0.25">
      <c r="A29" s="63" t="s">
        <v>21</v>
      </c>
      <c r="B29" s="55">
        <v>200</v>
      </c>
      <c r="C29" s="8">
        <f>20.39*0.2</f>
        <v>4.0780000000000003</v>
      </c>
      <c r="D29" s="8">
        <f>17.72*0.2</f>
        <v>3.544</v>
      </c>
      <c r="E29" s="8">
        <f>87.89*0.2</f>
        <v>17.577999999999999</v>
      </c>
      <c r="F29" s="8">
        <f>593*0.2</f>
        <v>118.60000000000001</v>
      </c>
      <c r="G29" s="8">
        <f>0.28*0.2</f>
        <v>5.6000000000000008E-2</v>
      </c>
      <c r="H29" s="8">
        <f>0.94*0.2</f>
        <v>0.188</v>
      </c>
      <c r="I29" s="8">
        <f>7.94*0.2</f>
        <v>1.5880000000000001</v>
      </c>
      <c r="J29" s="139">
        <v>152.22</v>
      </c>
      <c r="K29" s="90" t="s">
        <v>92</v>
      </c>
    </row>
    <row r="30" spans="1:11" s="4" customFormat="1" ht="15.6" x14ac:dyDescent="0.3">
      <c r="A30" s="11" t="s">
        <v>129</v>
      </c>
      <c r="B30" s="12">
        <v>40</v>
      </c>
      <c r="C30" s="13">
        <v>3</v>
      </c>
      <c r="D30" s="13">
        <v>1.1599999999999999</v>
      </c>
      <c r="E30" s="13">
        <v>20.56</v>
      </c>
      <c r="F30" s="13">
        <v>104.8</v>
      </c>
      <c r="G30" s="14">
        <v>0.04</v>
      </c>
      <c r="H30" s="14">
        <v>0.01</v>
      </c>
      <c r="I30" s="14">
        <v>0</v>
      </c>
      <c r="J30" s="142">
        <v>7.6</v>
      </c>
      <c r="K30" s="79" t="s">
        <v>57</v>
      </c>
    </row>
    <row r="31" spans="1:11" s="4" customFormat="1" ht="15.6" x14ac:dyDescent="0.3">
      <c r="A31" s="171" t="s">
        <v>13</v>
      </c>
      <c r="B31" s="15">
        <f>SUM(B26:B30)</f>
        <v>605</v>
      </c>
      <c r="C31" s="16">
        <f t="shared" ref="C31:J31" si="0">SUM(C26:C30)</f>
        <v>16.438000000000002</v>
      </c>
      <c r="D31" s="17">
        <f t="shared" si="0"/>
        <v>14.274000000000001</v>
      </c>
      <c r="E31" s="16">
        <f t="shared" si="0"/>
        <v>65.888000000000005</v>
      </c>
      <c r="F31" s="16">
        <f t="shared" si="0"/>
        <v>474.40000000000003</v>
      </c>
      <c r="G31" s="16">
        <f t="shared" si="0"/>
        <v>0.21100000000000002</v>
      </c>
      <c r="H31" s="16">
        <f t="shared" si="0"/>
        <v>0.40300000000000002</v>
      </c>
      <c r="I31" s="16">
        <f t="shared" si="0"/>
        <v>12.498000000000001</v>
      </c>
      <c r="J31" s="16">
        <f t="shared" si="0"/>
        <v>470.82000000000005</v>
      </c>
      <c r="K31" s="79"/>
    </row>
    <row r="32" spans="1:11" s="4" customFormat="1" ht="19.8" customHeight="1" x14ac:dyDescent="0.3">
      <c r="A32" s="188" t="s">
        <v>14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90"/>
    </row>
    <row r="33" spans="1:11" s="4" customFormat="1" ht="15.6" x14ac:dyDescent="0.3">
      <c r="A33" s="5" t="s">
        <v>15</v>
      </c>
      <c r="B33" s="6">
        <v>60</v>
      </c>
      <c r="C33" s="8">
        <v>0.67</v>
      </c>
      <c r="D33" s="8">
        <v>0.06</v>
      </c>
      <c r="E33" s="8">
        <v>2.1</v>
      </c>
      <c r="F33" s="8">
        <v>12</v>
      </c>
      <c r="G33" s="8">
        <v>0.01</v>
      </c>
      <c r="H33" s="8">
        <v>0.1</v>
      </c>
      <c r="I33" s="8">
        <v>0.1</v>
      </c>
      <c r="J33" s="139">
        <v>6</v>
      </c>
      <c r="K33" s="79"/>
    </row>
    <row r="34" spans="1:11" s="4" customFormat="1" ht="19.2" customHeight="1" x14ac:dyDescent="0.3">
      <c r="A34" s="18" t="s">
        <v>40</v>
      </c>
      <c r="B34" s="19">
        <v>200</v>
      </c>
      <c r="C34" s="20">
        <v>1.44</v>
      </c>
      <c r="D34" s="20">
        <v>3.94</v>
      </c>
      <c r="E34" s="20">
        <v>8.75</v>
      </c>
      <c r="F34" s="20">
        <v>83</v>
      </c>
      <c r="G34" s="21">
        <v>0.04</v>
      </c>
      <c r="H34" s="21">
        <v>0.04</v>
      </c>
      <c r="I34" s="21">
        <v>8.5399999999999991</v>
      </c>
      <c r="J34" s="143">
        <v>39.78</v>
      </c>
      <c r="K34" s="89" t="s">
        <v>93</v>
      </c>
    </row>
    <row r="35" spans="1:11" s="4" customFormat="1" ht="15.6" x14ac:dyDescent="0.3">
      <c r="A35" s="5" t="s">
        <v>132</v>
      </c>
      <c r="B35" s="6">
        <v>90</v>
      </c>
      <c r="C35" s="20">
        <v>10.5</v>
      </c>
      <c r="D35" s="20">
        <v>27.34</v>
      </c>
      <c r="E35" s="20">
        <v>10.82</v>
      </c>
      <c r="F35" s="20">
        <v>333.8</v>
      </c>
      <c r="G35" s="21">
        <v>0.28999999999999998</v>
      </c>
      <c r="H35" s="21">
        <v>0.08</v>
      </c>
      <c r="I35" s="21">
        <v>3.5</v>
      </c>
      <c r="J35" s="143">
        <v>9.41</v>
      </c>
      <c r="K35" s="79" t="s">
        <v>94</v>
      </c>
    </row>
    <row r="36" spans="1:11" s="4" customFormat="1" ht="31.8" customHeight="1" x14ac:dyDescent="0.3">
      <c r="A36" s="5" t="s">
        <v>36</v>
      </c>
      <c r="B36" s="6">
        <v>150</v>
      </c>
      <c r="C36" s="7">
        <v>8.6</v>
      </c>
      <c r="D36" s="7">
        <v>6.1</v>
      </c>
      <c r="E36" s="7">
        <v>38.64</v>
      </c>
      <c r="F36" s="7">
        <v>243.75</v>
      </c>
      <c r="G36" s="8">
        <v>0.21</v>
      </c>
      <c r="H36" s="8">
        <v>0.11</v>
      </c>
      <c r="I36" s="8">
        <v>0</v>
      </c>
      <c r="J36" s="139">
        <v>14.82</v>
      </c>
      <c r="K36" s="79" t="s">
        <v>95</v>
      </c>
    </row>
    <row r="37" spans="1:11" s="4" customFormat="1" ht="40.200000000000003" x14ac:dyDescent="0.3">
      <c r="A37" s="5" t="s">
        <v>125</v>
      </c>
      <c r="B37" s="6">
        <v>200</v>
      </c>
      <c r="C37" s="8">
        <v>0.16</v>
      </c>
      <c r="D37" s="8">
        <v>0.16</v>
      </c>
      <c r="E37" s="8">
        <v>27.88</v>
      </c>
      <c r="F37" s="8">
        <v>114.6</v>
      </c>
      <c r="G37" s="8">
        <v>0.01</v>
      </c>
      <c r="H37" s="8">
        <v>0.01</v>
      </c>
      <c r="I37" s="8">
        <v>0.9</v>
      </c>
      <c r="J37" s="139">
        <v>14.18</v>
      </c>
      <c r="K37" s="90" t="s">
        <v>96</v>
      </c>
    </row>
    <row r="38" spans="1:11" s="4" customFormat="1" ht="31.2" x14ac:dyDescent="0.3">
      <c r="A38" s="25" t="s">
        <v>144</v>
      </c>
      <c r="B38" s="6">
        <v>20</v>
      </c>
      <c r="C38" s="7">
        <v>1.1200000000000001</v>
      </c>
      <c r="D38" s="7">
        <v>0.22</v>
      </c>
      <c r="E38" s="7">
        <v>9.8800000000000008</v>
      </c>
      <c r="F38" s="7">
        <v>45.98</v>
      </c>
      <c r="G38" s="8">
        <v>0.02</v>
      </c>
      <c r="H38" s="8">
        <v>0</v>
      </c>
      <c r="I38" s="8">
        <v>0</v>
      </c>
      <c r="J38" s="139">
        <v>4.5999999999999996</v>
      </c>
      <c r="K38" s="79"/>
    </row>
    <row r="39" spans="1:11" s="4" customFormat="1" ht="15.6" x14ac:dyDescent="0.3">
      <c r="A39" s="11" t="s">
        <v>129</v>
      </c>
      <c r="B39" s="12">
        <v>40</v>
      </c>
      <c r="C39" s="13">
        <v>3</v>
      </c>
      <c r="D39" s="13">
        <v>1.1599999999999999</v>
      </c>
      <c r="E39" s="13">
        <v>20.56</v>
      </c>
      <c r="F39" s="13">
        <v>104.8</v>
      </c>
      <c r="G39" s="14">
        <v>0.04</v>
      </c>
      <c r="H39" s="14">
        <v>0.01</v>
      </c>
      <c r="I39" s="14">
        <v>0</v>
      </c>
      <c r="J39" s="142">
        <v>7.6</v>
      </c>
      <c r="K39" s="79" t="s">
        <v>57</v>
      </c>
    </row>
    <row r="40" spans="1:11" s="4" customFormat="1" ht="15.6" x14ac:dyDescent="0.3">
      <c r="A40" s="172" t="s">
        <v>16</v>
      </c>
      <c r="B40" s="15">
        <f>SUM(B33:B39)</f>
        <v>760</v>
      </c>
      <c r="C40" s="16">
        <f t="shared" ref="C40:J40" si="1">SUM(C33:C39)</f>
        <v>25.490000000000002</v>
      </c>
      <c r="D40" s="16">
        <f t="shared" si="1"/>
        <v>38.97999999999999</v>
      </c>
      <c r="E40" s="16">
        <f t="shared" si="1"/>
        <v>118.63</v>
      </c>
      <c r="F40" s="16">
        <f t="shared" si="1"/>
        <v>937.93</v>
      </c>
      <c r="G40" s="16">
        <f t="shared" si="1"/>
        <v>0.62</v>
      </c>
      <c r="H40" s="16">
        <f t="shared" si="1"/>
        <v>0.35000000000000003</v>
      </c>
      <c r="I40" s="16">
        <f t="shared" si="1"/>
        <v>13.04</v>
      </c>
      <c r="J40" s="16">
        <f t="shared" si="1"/>
        <v>96.389999999999986</v>
      </c>
      <c r="K40" s="91"/>
    </row>
    <row r="41" spans="1:11" s="4" customFormat="1" ht="17.25" customHeight="1" x14ac:dyDescent="0.3">
      <c r="A41" s="172" t="s">
        <v>49</v>
      </c>
      <c r="B41" s="15">
        <f t="shared" ref="B41:J41" si="2">B40+B31</f>
        <v>1365</v>
      </c>
      <c r="C41" s="16">
        <f t="shared" si="2"/>
        <v>41.928000000000004</v>
      </c>
      <c r="D41" s="16">
        <f t="shared" si="2"/>
        <v>53.253999999999991</v>
      </c>
      <c r="E41" s="16">
        <f t="shared" si="2"/>
        <v>184.518</v>
      </c>
      <c r="F41" s="16">
        <f t="shared" si="2"/>
        <v>1412.33</v>
      </c>
      <c r="G41" s="17">
        <f t="shared" si="2"/>
        <v>0.83099999999999996</v>
      </c>
      <c r="H41" s="17">
        <f t="shared" si="2"/>
        <v>0.75300000000000011</v>
      </c>
      <c r="I41" s="17">
        <f t="shared" si="2"/>
        <v>25.538</v>
      </c>
      <c r="J41" s="138">
        <f t="shared" si="2"/>
        <v>567.21</v>
      </c>
      <c r="K41" s="92"/>
    </row>
    <row r="42" spans="1:11" s="4" customFormat="1" ht="15.6" customHeight="1" x14ac:dyDescent="0.3">
      <c r="A42" s="116" t="s">
        <v>45</v>
      </c>
      <c r="B42" s="58"/>
      <c r="C42" s="58"/>
      <c r="D42" s="58"/>
      <c r="E42" s="58"/>
      <c r="F42" s="58"/>
      <c r="G42" s="2"/>
      <c r="H42" s="2"/>
      <c r="I42" s="2"/>
      <c r="J42" s="144"/>
      <c r="K42" s="153"/>
    </row>
    <row r="43" spans="1:11" s="4" customFormat="1" ht="19.8" customHeight="1" x14ac:dyDescent="0.3">
      <c r="A43" s="188" t="s">
        <v>30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1:11" s="4" customFormat="1" ht="15.6" x14ac:dyDescent="0.3">
      <c r="A44" s="25" t="s">
        <v>15</v>
      </c>
      <c r="B44" s="24">
        <v>60</v>
      </c>
      <c r="C44" s="8">
        <v>0.67</v>
      </c>
      <c r="D44" s="8">
        <v>0.06</v>
      </c>
      <c r="E44" s="8">
        <v>2.1</v>
      </c>
      <c r="F44" s="8">
        <v>12</v>
      </c>
      <c r="G44" s="8">
        <v>0.01</v>
      </c>
      <c r="H44" s="8">
        <v>0.1</v>
      </c>
      <c r="I44" s="8">
        <v>0.1</v>
      </c>
      <c r="J44" s="139">
        <v>6</v>
      </c>
      <c r="K44" s="97"/>
    </row>
    <row r="45" spans="1:11" s="4" customFormat="1" ht="15.6" x14ac:dyDescent="0.3">
      <c r="A45" s="64" t="s">
        <v>67</v>
      </c>
      <c r="B45" s="32">
        <v>200</v>
      </c>
      <c r="C45" s="34">
        <v>18.010000000000002</v>
      </c>
      <c r="D45" s="34">
        <v>8.9499999999999993</v>
      </c>
      <c r="E45" s="34">
        <v>36.450000000000003</v>
      </c>
      <c r="F45" s="34">
        <v>298.66000000000003</v>
      </c>
      <c r="G45" s="34">
        <v>0.14000000000000001</v>
      </c>
      <c r="H45" s="34">
        <v>0.14000000000000001</v>
      </c>
      <c r="I45" s="34">
        <v>6.5</v>
      </c>
      <c r="J45" s="145">
        <v>36.090000000000003</v>
      </c>
      <c r="K45" s="101" t="s">
        <v>97</v>
      </c>
    </row>
    <row r="46" spans="1:11" s="36" customFormat="1" ht="15.6" x14ac:dyDescent="0.3">
      <c r="A46" s="26" t="s">
        <v>17</v>
      </c>
      <c r="B46" s="27">
        <v>200</v>
      </c>
      <c r="C46" s="35">
        <v>7.0000000000000007E-2</v>
      </c>
      <c r="D46" s="35">
        <v>0.02</v>
      </c>
      <c r="E46" s="35">
        <v>15</v>
      </c>
      <c r="F46" s="35">
        <v>60</v>
      </c>
      <c r="G46" s="35">
        <v>0</v>
      </c>
      <c r="H46" s="35">
        <v>0</v>
      </c>
      <c r="I46" s="35">
        <v>0.03</v>
      </c>
      <c r="J46" s="141">
        <v>11.1</v>
      </c>
      <c r="K46" s="88" t="s">
        <v>98</v>
      </c>
    </row>
    <row r="47" spans="1:11" s="4" customFormat="1" ht="15.6" x14ac:dyDescent="0.3">
      <c r="A47" s="11" t="s">
        <v>129</v>
      </c>
      <c r="B47" s="27">
        <v>40</v>
      </c>
      <c r="C47" s="13">
        <v>3</v>
      </c>
      <c r="D47" s="13">
        <v>1.1599999999999999</v>
      </c>
      <c r="E47" s="13">
        <v>20.56</v>
      </c>
      <c r="F47" s="13">
        <v>104.8</v>
      </c>
      <c r="G47" s="14">
        <v>0.04</v>
      </c>
      <c r="H47" s="14">
        <v>0.01</v>
      </c>
      <c r="I47" s="14">
        <v>0</v>
      </c>
      <c r="J47" s="142">
        <v>7.6</v>
      </c>
      <c r="K47" s="94" t="s">
        <v>57</v>
      </c>
    </row>
    <row r="48" spans="1:11" s="4" customFormat="1" ht="15.6" x14ac:dyDescent="0.3">
      <c r="A48" s="173" t="s">
        <v>13</v>
      </c>
      <c r="B48" s="15">
        <f>SUM(B44:B47)</f>
        <v>500</v>
      </c>
      <c r="C48" s="16">
        <f>SUM(C44:C47)</f>
        <v>21.750000000000004</v>
      </c>
      <c r="D48" s="16">
        <f t="shared" ref="D48:J48" si="3">SUM(D44:D47)</f>
        <v>10.19</v>
      </c>
      <c r="E48" s="16">
        <f t="shared" si="3"/>
        <v>74.11</v>
      </c>
      <c r="F48" s="16">
        <f t="shared" si="3"/>
        <v>475.46000000000004</v>
      </c>
      <c r="G48" s="16">
        <f t="shared" si="3"/>
        <v>0.19000000000000003</v>
      </c>
      <c r="H48" s="16">
        <f t="shared" si="3"/>
        <v>0.25</v>
      </c>
      <c r="I48" s="16">
        <f t="shared" si="3"/>
        <v>6.63</v>
      </c>
      <c r="J48" s="16">
        <f t="shared" si="3"/>
        <v>60.790000000000006</v>
      </c>
      <c r="K48" s="96"/>
    </row>
    <row r="49" spans="1:11" s="4" customFormat="1" ht="19.8" customHeight="1" x14ac:dyDescent="0.3">
      <c r="A49" s="188" t="s">
        <v>14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90"/>
    </row>
    <row r="50" spans="1:11" s="4" customFormat="1" ht="15.6" x14ac:dyDescent="0.3">
      <c r="A50" s="25" t="s">
        <v>15</v>
      </c>
      <c r="B50" s="24">
        <v>60</v>
      </c>
      <c r="C50" s="7">
        <v>0.67</v>
      </c>
      <c r="D50" s="7">
        <v>0.06</v>
      </c>
      <c r="E50" s="7">
        <v>2.1</v>
      </c>
      <c r="F50" s="7">
        <v>12</v>
      </c>
      <c r="G50" s="8">
        <v>0.01</v>
      </c>
      <c r="H50" s="8">
        <v>0.1</v>
      </c>
      <c r="I50" s="8">
        <v>0.1</v>
      </c>
      <c r="J50" s="139">
        <v>6</v>
      </c>
      <c r="K50" s="97"/>
    </row>
    <row r="51" spans="1:11" s="4" customFormat="1" ht="45.6" customHeight="1" x14ac:dyDescent="0.3">
      <c r="A51" s="28" t="s">
        <v>84</v>
      </c>
      <c r="B51" s="54">
        <v>200</v>
      </c>
      <c r="C51" s="34">
        <v>2.15</v>
      </c>
      <c r="D51" s="34">
        <v>2.27</v>
      </c>
      <c r="E51" s="34">
        <v>13.96</v>
      </c>
      <c r="F51" s="34">
        <v>94.6</v>
      </c>
      <c r="G51" s="34">
        <v>0.09</v>
      </c>
      <c r="H51" s="34">
        <v>0.05</v>
      </c>
      <c r="I51" s="34">
        <v>6.6</v>
      </c>
      <c r="J51" s="145">
        <v>23.36</v>
      </c>
      <c r="K51" s="98" t="s">
        <v>99</v>
      </c>
    </row>
    <row r="52" spans="1:11" s="4" customFormat="1" ht="31.2" x14ac:dyDescent="0.3">
      <c r="A52" s="28" t="s">
        <v>56</v>
      </c>
      <c r="B52" s="54">
        <v>90</v>
      </c>
      <c r="C52" s="34">
        <v>8.7799999999999994</v>
      </c>
      <c r="D52" s="34">
        <v>4.46</v>
      </c>
      <c r="E52" s="34">
        <v>3.42</v>
      </c>
      <c r="F52" s="34">
        <v>94.5</v>
      </c>
      <c r="G52" s="34">
        <v>0.05</v>
      </c>
      <c r="H52" s="34">
        <v>0.05</v>
      </c>
      <c r="I52" s="34">
        <v>3.36</v>
      </c>
      <c r="J52" s="145">
        <v>35.159999999999997</v>
      </c>
      <c r="K52" s="98" t="s">
        <v>100</v>
      </c>
    </row>
    <row r="53" spans="1:11" s="4" customFormat="1" ht="15.6" x14ac:dyDescent="0.3">
      <c r="A53" s="28" t="s">
        <v>72</v>
      </c>
      <c r="B53" s="29">
        <v>153</v>
      </c>
      <c r="C53" s="21">
        <v>3.84</v>
      </c>
      <c r="D53" s="21">
        <v>6.98</v>
      </c>
      <c r="E53" s="21">
        <v>20.48</v>
      </c>
      <c r="F53" s="21">
        <v>157.05000000000001</v>
      </c>
      <c r="G53" s="21">
        <v>0.14000000000000001</v>
      </c>
      <c r="H53" s="21">
        <v>0.11</v>
      </c>
      <c r="I53" s="21">
        <v>18.16</v>
      </c>
      <c r="J53" s="143">
        <v>37.700000000000003</v>
      </c>
      <c r="K53" s="99" t="s">
        <v>101</v>
      </c>
    </row>
    <row r="54" spans="1:11" s="4" customFormat="1" ht="46.8" x14ac:dyDescent="0.3">
      <c r="A54" s="25" t="s">
        <v>139</v>
      </c>
      <c r="B54" s="24">
        <v>200</v>
      </c>
      <c r="C54" s="8">
        <v>0.31</v>
      </c>
      <c r="D54" s="8">
        <v>0</v>
      </c>
      <c r="E54" s="8">
        <v>39.4</v>
      </c>
      <c r="F54" s="8">
        <v>160</v>
      </c>
      <c r="G54" s="8">
        <v>0.01</v>
      </c>
      <c r="H54" s="165">
        <v>0.02</v>
      </c>
      <c r="I54" s="8">
        <v>2.4</v>
      </c>
      <c r="J54" s="139">
        <v>22.46</v>
      </c>
      <c r="K54" s="103" t="s">
        <v>140</v>
      </c>
    </row>
    <row r="55" spans="1:11" s="4" customFormat="1" ht="15.6" x14ac:dyDescent="0.3">
      <c r="A55" s="11" t="s">
        <v>129</v>
      </c>
      <c r="B55" s="27">
        <v>40</v>
      </c>
      <c r="C55" s="13">
        <v>3</v>
      </c>
      <c r="D55" s="13">
        <v>1.1599999999999999</v>
      </c>
      <c r="E55" s="13">
        <v>20.56</v>
      </c>
      <c r="F55" s="13">
        <v>104.8</v>
      </c>
      <c r="G55" s="14">
        <v>0.04</v>
      </c>
      <c r="H55" s="14">
        <v>0.01</v>
      </c>
      <c r="I55" s="14">
        <v>0</v>
      </c>
      <c r="J55" s="142">
        <v>7.6</v>
      </c>
      <c r="K55" s="94" t="s">
        <v>57</v>
      </c>
    </row>
    <row r="56" spans="1:11" s="4" customFormat="1" ht="31.2" x14ac:dyDescent="0.3">
      <c r="A56" s="25" t="s">
        <v>144</v>
      </c>
      <c r="B56" s="24">
        <v>20</v>
      </c>
      <c r="C56" s="7">
        <v>1.1200000000000001</v>
      </c>
      <c r="D56" s="7">
        <v>0.22</v>
      </c>
      <c r="E56" s="7">
        <v>9.8800000000000008</v>
      </c>
      <c r="F56" s="7">
        <v>45.98</v>
      </c>
      <c r="G56" s="8">
        <v>0.02</v>
      </c>
      <c r="H56" s="8">
        <v>0</v>
      </c>
      <c r="I56" s="8">
        <v>0</v>
      </c>
      <c r="J56" s="139">
        <v>4.5999999999999996</v>
      </c>
      <c r="K56" s="94"/>
    </row>
    <row r="57" spans="1:11" s="4" customFormat="1" ht="15.6" x14ac:dyDescent="0.3">
      <c r="A57" s="25" t="s">
        <v>12</v>
      </c>
      <c r="B57" s="24">
        <v>100</v>
      </c>
      <c r="C57" s="7">
        <v>0.4</v>
      </c>
      <c r="D57" s="7">
        <v>0.4</v>
      </c>
      <c r="E57" s="7">
        <v>9.8000000000000007</v>
      </c>
      <c r="F57" s="7">
        <v>47</v>
      </c>
      <c r="G57" s="8">
        <v>0.03</v>
      </c>
      <c r="H57" s="8">
        <v>0.02</v>
      </c>
      <c r="I57" s="8">
        <v>10</v>
      </c>
      <c r="J57" s="139">
        <v>16</v>
      </c>
      <c r="K57" s="94" t="s">
        <v>91</v>
      </c>
    </row>
    <row r="58" spans="1:11" s="36" customFormat="1" ht="15.6" x14ac:dyDescent="0.3">
      <c r="A58" s="173" t="s">
        <v>16</v>
      </c>
      <c r="B58" s="31">
        <f>SUM(B50:B57)</f>
        <v>863</v>
      </c>
      <c r="C58" s="17">
        <f>C50+C51+C52+C53+C54+C55+C56+C57</f>
        <v>20.27</v>
      </c>
      <c r="D58" s="17">
        <f t="shared" ref="D58:J58" si="4">D50+D51+D52+D53+D54+D55+D56+D57</f>
        <v>15.55</v>
      </c>
      <c r="E58" s="17">
        <f t="shared" si="4"/>
        <v>119.60000000000001</v>
      </c>
      <c r="F58" s="17">
        <f t="shared" si="4"/>
        <v>715.93</v>
      </c>
      <c r="G58" s="17">
        <f t="shared" si="4"/>
        <v>0.39</v>
      </c>
      <c r="H58" s="17">
        <f t="shared" si="4"/>
        <v>0.36000000000000004</v>
      </c>
      <c r="I58" s="17">
        <f t="shared" si="4"/>
        <v>40.619999999999997</v>
      </c>
      <c r="J58" s="17">
        <f t="shared" si="4"/>
        <v>152.88</v>
      </c>
      <c r="K58" s="96"/>
    </row>
    <row r="59" spans="1:11" s="4" customFormat="1" ht="15.6" x14ac:dyDescent="0.3">
      <c r="A59" s="30" t="s">
        <v>50</v>
      </c>
      <c r="B59" s="31">
        <f t="shared" ref="B59:J59" si="5">B58+B48</f>
        <v>1363</v>
      </c>
      <c r="C59" s="17">
        <f t="shared" si="5"/>
        <v>42.02</v>
      </c>
      <c r="D59" s="17">
        <f t="shared" si="5"/>
        <v>25.740000000000002</v>
      </c>
      <c r="E59" s="17">
        <f t="shared" si="5"/>
        <v>193.71</v>
      </c>
      <c r="F59" s="17">
        <f t="shared" si="5"/>
        <v>1191.3899999999999</v>
      </c>
      <c r="G59" s="17">
        <f t="shared" si="5"/>
        <v>0.58000000000000007</v>
      </c>
      <c r="H59" s="17">
        <f t="shared" si="5"/>
        <v>0.6100000000000001</v>
      </c>
      <c r="I59" s="17">
        <f t="shared" si="5"/>
        <v>47.25</v>
      </c>
      <c r="J59" s="138">
        <f t="shared" si="5"/>
        <v>213.67000000000002</v>
      </c>
      <c r="K59" s="100"/>
    </row>
    <row r="60" spans="1:11" s="4" customFormat="1" ht="17.25" customHeight="1" x14ac:dyDescent="0.3">
      <c r="A60" s="58" t="s">
        <v>46</v>
      </c>
      <c r="B60" s="58"/>
      <c r="C60" s="58"/>
      <c r="D60" s="58"/>
      <c r="E60" s="58"/>
      <c r="F60" s="58"/>
      <c r="G60" s="2"/>
      <c r="H60" s="2"/>
      <c r="I60" s="2"/>
      <c r="J60" s="144"/>
      <c r="K60" s="153"/>
    </row>
    <row r="61" spans="1:11" s="4" customFormat="1" ht="19.8" customHeight="1" x14ac:dyDescent="0.3">
      <c r="A61" s="188" t="s">
        <v>30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90"/>
    </row>
    <row r="62" spans="1:11" s="4" customFormat="1" ht="15.6" x14ac:dyDescent="0.3">
      <c r="A62" s="64" t="s">
        <v>15</v>
      </c>
      <c r="B62" s="32">
        <v>60</v>
      </c>
      <c r="C62" s="7">
        <v>0.67</v>
      </c>
      <c r="D62" s="7">
        <v>0.06</v>
      </c>
      <c r="E62" s="7">
        <v>2.1</v>
      </c>
      <c r="F62" s="7">
        <v>12</v>
      </c>
      <c r="G62" s="8">
        <v>0.01</v>
      </c>
      <c r="H62" s="8">
        <v>0.1</v>
      </c>
      <c r="I62" s="8">
        <v>0.1</v>
      </c>
      <c r="J62" s="139">
        <v>6</v>
      </c>
      <c r="K62" s="101"/>
    </row>
    <row r="63" spans="1:11" s="4" customFormat="1" ht="15.6" x14ac:dyDescent="0.3">
      <c r="A63" s="63" t="s">
        <v>131</v>
      </c>
      <c r="B63" s="32">
        <v>90</v>
      </c>
      <c r="C63" s="21">
        <v>8.8000000000000007</v>
      </c>
      <c r="D63" s="21">
        <v>11.81</v>
      </c>
      <c r="E63" s="21">
        <v>9.34</v>
      </c>
      <c r="F63" s="21">
        <v>180</v>
      </c>
      <c r="G63" s="21">
        <v>0.1</v>
      </c>
      <c r="H63" s="21">
        <v>0.01</v>
      </c>
      <c r="I63" s="21">
        <v>0.01</v>
      </c>
      <c r="J63" s="143">
        <v>14.82</v>
      </c>
      <c r="K63" s="101" t="s">
        <v>102</v>
      </c>
    </row>
    <row r="64" spans="1:11" s="57" customFormat="1" ht="26.4" x14ac:dyDescent="0.3">
      <c r="A64" s="25" t="s">
        <v>38</v>
      </c>
      <c r="B64" s="24">
        <v>150</v>
      </c>
      <c r="C64" s="8">
        <v>6.6</v>
      </c>
      <c r="D64" s="8">
        <v>5.73</v>
      </c>
      <c r="E64" s="8">
        <v>37.880000000000003</v>
      </c>
      <c r="F64" s="8">
        <v>229.5</v>
      </c>
      <c r="G64" s="8">
        <v>0</v>
      </c>
      <c r="H64" s="8">
        <v>0.17</v>
      </c>
      <c r="I64" s="8">
        <v>0.02</v>
      </c>
      <c r="J64" s="139">
        <v>16.64</v>
      </c>
      <c r="K64" s="94" t="s">
        <v>95</v>
      </c>
    </row>
    <row r="65" spans="1:11" s="36" customFormat="1" ht="15.6" x14ac:dyDescent="0.3">
      <c r="A65" s="26" t="s">
        <v>17</v>
      </c>
      <c r="B65" s="27">
        <v>200</v>
      </c>
      <c r="C65" s="35">
        <v>7.0000000000000007E-2</v>
      </c>
      <c r="D65" s="35">
        <v>0.02</v>
      </c>
      <c r="E65" s="35">
        <v>15</v>
      </c>
      <c r="F65" s="35">
        <v>60</v>
      </c>
      <c r="G65" s="35">
        <v>0</v>
      </c>
      <c r="H65" s="35">
        <v>0</v>
      </c>
      <c r="I65" s="35">
        <v>0.03</v>
      </c>
      <c r="J65" s="141">
        <v>11.1</v>
      </c>
      <c r="K65" s="88" t="s">
        <v>98</v>
      </c>
    </row>
    <row r="66" spans="1:11" s="36" customFormat="1" ht="15.6" x14ac:dyDescent="0.3">
      <c r="A66" s="11" t="s">
        <v>129</v>
      </c>
      <c r="B66" s="27">
        <v>40</v>
      </c>
      <c r="C66" s="13">
        <v>3</v>
      </c>
      <c r="D66" s="13">
        <v>1.1599999999999999</v>
      </c>
      <c r="E66" s="13">
        <v>20.56</v>
      </c>
      <c r="F66" s="13">
        <v>104.8</v>
      </c>
      <c r="G66" s="14">
        <v>0.04</v>
      </c>
      <c r="H66" s="14">
        <v>0.01</v>
      </c>
      <c r="I66" s="14">
        <v>0</v>
      </c>
      <c r="J66" s="142">
        <v>7.6</v>
      </c>
      <c r="K66" s="94" t="s">
        <v>57</v>
      </c>
    </row>
    <row r="67" spans="1:11" s="36" customFormat="1" ht="15.6" x14ac:dyDescent="0.3">
      <c r="A67" s="173" t="s">
        <v>13</v>
      </c>
      <c r="B67" s="31">
        <f>SUM(B62:B66)</f>
        <v>540</v>
      </c>
      <c r="C67" s="17">
        <f t="shared" ref="C67:J67" si="6">SUM(C62:C66)</f>
        <v>19.14</v>
      </c>
      <c r="D67" s="17">
        <f t="shared" si="6"/>
        <v>18.78</v>
      </c>
      <c r="E67" s="17">
        <f t="shared" si="6"/>
        <v>84.88</v>
      </c>
      <c r="F67" s="17">
        <f t="shared" si="6"/>
        <v>586.29999999999995</v>
      </c>
      <c r="G67" s="17">
        <f t="shared" si="6"/>
        <v>0.15</v>
      </c>
      <c r="H67" s="17">
        <f t="shared" si="6"/>
        <v>0.29000000000000004</v>
      </c>
      <c r="I67" s="17">
        <f>SUM(I62:I66)</f>
        <v>0.16</v>
      </c>
      <c r="J67" s="138">
        <f t="shared" si="6"/>
        <v>56.160000000000004</v>
      </c>
      <c r="K67" s="96"/>
    </row>
    <row r="68" spans="1:11" s="4" customFormat="1" ht="19.8" customHeight="1" x14ac:dyDescent="0.3">
      <c r="A68" s="188" t="s">
        <v>14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90"/>
    </row>
    <row r="69" spans="1:11" s="36" customFormat="1" ht="15.6" x14ac:dyDescent="0.3">
      <c r="A69" s="64" t="s">
        <v>15</v>
      </c>
      <c r="B69" s="32">
        <v>60</v>
      </c>
      <c r="C69" s="7">
        <v>0.67</v>
      </c>
      <c r="D69" s="7">
        <v>0.06</v>
      </c>
      <c r="E69" s="7">
        <v>2.1</v>
      </c>
      <c r="F69" s="7">
        <v>12</v>
      </c>
      <c r="G69" s="8">
        <v>0.01</v>
      </c>
      <c r="H69" s="8">
        <v>0.1</v>
      </c>
      <c r="I69" s="8">
        <v>0.1</v>
      </c>
      <c r="J69" s="139">
        <v>6</v>
      </c>
      <c r="K69" s="101"/>
    </row>
    <row r="70" spans="1:11" s="57" customFormat="1" ht="31.2" x14ac:dyDescent="0.3">
      <c r="A70" s="63" t="s">
        <v>80</v>
      </c>
      <c r="B70" s="55">
        <v>200</v>
      </c>
      <c r="C70" s="21">
        <f>21.96*0.2</f>
        <v>4.3920000000000003</v>
      </c>
      <c r="D70" s="21">
        <f>21.08*0.2</f>
        <v>4.2160000000000002</v>
      </c>
      <c r="E70" s="21">
        <v>13.23</v>
      </c>
      <c r="F70" s="21">
        <f>593*0.2</f>
        <v>118.60000000000001</v>
      </c>
      <c r="G70" s="21">
        <v>0.18</v>
      </c>
      <c r="H70" s="21">
        <v>0.06</v>
      </c>
      <c r="I70" s="21">
        <v>4.66</v>
      </c>
      <c r="J70" s="143">
        <v>34.14</v>
      </c>
      <c r="K70" s="90" t="s">
        <v>103</v>
      </c>
    </row>
    <row r="71" spans="1:11" s="4" customFormat="1" ht="26.4" x14ac:dyDescent="0.3">
      <c r="A71" s="23" t="s">
        <v>133</v>
      </c>
      <c r="B71" s="22">
        <v>90</v>
      </c>
      <c r="C71" s="14">
        <v>19.190000000000001</v>
      </c>
      <c r="D71" s="14">
        <v>21.13</v>
      </c>
      <c r="E71" s="14">
        <v>0.41</v>
      </c>
      <c r="F71" s="14">
        <v>268</v>
      </c>
      <c r="G71" s="14">
        <v>0.03</v>
      </c>
      <c r="H71" s="14">
        <v>0.13</v>
      </c>
      <c r="I71" s="14">
        <v>19.2</v>
      </c>
      <c r="J71" s="142">
        <v>45.8</v>
      </c>
      <c r="K71" s="93" t="s">
        <v>134</v>
      </c>
    </row>
    <row r="72" spans="1:11" s="4" customFormat="1" ht="27" x14ac:dyDescent="0.3">
      <c r="A72" s="23" t="s">
        <v>18</v>
      </c>
      <c r="B72" s="22">
        <v>150</v>
      </c>
      <c r="C72" s="8">
        <v>5.52</v>
      </c>
      <c r="D72" s="8">
        <f>30.1*0.15</f>
        <v>4.5149999999999997</v>
      </c>
      <c r="E72" s="8">
        <f>176.3*0.15</f>
        <v>26.445</v>
      </c>
      <c r="F72" s="8">
        <v>168.45</v>
      </c>
      <c r="G72" s="8">
        <v>0.06</v>
      </c>
      <c r="H72" s="8">
        <v>0.03</v>
      </c>
      <c r="I72" s="8">
        <v>0</v>
      </c>
      <c r="J72" s="139">
        <v>4.8600000000000003</v>
      </c>
      <c r="K72" s="90" t="s">
        <v>104</v>
      </c>
    </row>
    <row r="73" spans="1:11" s="36" customFormat="1" ht="15.6" x14ac:dyDescent="0.25">
      <c r="A73" s="25" t="s">
        <v>68</v>
      </c>
      <c r="B73" s="24">
        <v>200</v>
      </c>
      <c r="C73" s="8">
        <v>0.6</v>
      </c>
      <c r="D73" s="8">
        <v>0.09</v>
      </c>
      <c r="E73" s="8">
        <v>32</v>
      </c>
      <c r="F73" s="8">
        <v>132.80000000000001</v>
      </c>
      <c r="G73" s="8">
        <f>0.06*0.2</f>
        <v>1.2E-2</v>
      </c>
      <c r="H73" s="8">
        <v>0.2</v>
      </c>
      <c r="I73" s="8">
        <v>0.7</v>
      </c>
      <c r="J73" s="139">
        <v>32.4</v>
      </c>
      <c r="K73" s="90" t="s">
        <v>105</v>
      </c>
    </row>
    <row r="74" spans="1:11" s="36" customFormat="1" ht="15.6" x14ac:dyDescent="0.3">
      <c r="A74" s="11" t="s">
        <v>129</v>
      </c>
      <c r="B74" s="27">
        <v>40</v>
      </c>
      <c r="C74" s="13">
        <v>3</v>
      </c>
      <c r="D74" s="13">
        <v>1.1599999999999999</v>
      </c>
      <c r="E74" s="13">
        <v>20.56</v>
      </c>
      <c r="F74" s="13">
        <v>104.8</v>
      </c>
      <c r="G74" s="14">
        <v>0.04</v>
      </c>
      <c r="H74" s="14">
        <v>0.01</v>
      </c>
      <c r="I74" s="14">
        <v>0</v>
      </c>
      <c r="J74" s="142">
        <v>7.6</v>
      </c>
      <c r="K74" s="94" t="s">
        <v>57</v>
      </c>
    </row>
    <row r="75" spans="1:11" s="36" customFormat="1" ht="31.2" x14ac:dyDescent="0.3">
      <c r="A75" s="25" t="s">
        <v>144</v>
      </c>
      <c r="B75" s="24">
        <v>20</v>
      </c>
      <c r="C75" s="7">
        <v>1.1200000000000001</v>
      </c>
      <c r="D75" s="7">
        <v>0.22</v>
      </c>
      <c r="E75" s="7">
        <v>9.8800000000000008</v>
      </c>
      <c r="F75" s="7">
        <v>45.98</v>
      </c>
      <c r="G75" s="8">
        <v>0.02</v>
      </c>
      <c r="H75" s="8">
        <v>0</v>
      </c>
      <c r="I75" s="8">
        <v>0</v>
      </c>
      <c r="J75" s="139">
        <v>4.5999999999999996</v>
      </c>
      <c r="K75" s="94"/>
    </row>
    <row r="76" spans="1:11" s="36" customFormat="1" ht="15.6" x14ac:dyDescent="0.3">
      <c r="A76" s="173" t="s">
        <v>16</v>
      </c>
      <c r="B76" s="31">
        <f>SUM(B69:B75)</f>
        <v>760</v>
      </c>
      <c r="C76" s="17">
        <f t="shared" ref="C76:J76" si="7">SUM(C69:C75)</f>
        <v>34.491999999999997</v>
      </c>
      <c r="D76" s="17">
        <f t="shared" si="7"/>
        <v>31.390999999999998</v>
      </c>
      <c r="E76" s="17">
        <f t="shared" si="7"/>
        <v>104.625</v>
      </c>
      <c r="F76" s="17">
        <f t="shared" si="7"/>
        <v>850.62999999999988</v>
      </c>
      <c r="G76" s="17">
        <f t="shared" si="7"/>
        <v>0.35200000000000004</v>
      </c>
      <c r="H76" s="17">
        <f t="shared" si="7"/>
        <v>0.53</v>
      </c>
      <c r="I76" s="17">
        <f t="shared" si="7"/>
        <v>24.66</v>
      </c>
      <c r="J76" s="138">
        <f t="shared" si="7"/>
        <v>135.39999999999998</v>
      </c>
      <c r="K76" s="96"/>
    </row>
    <row r="77" spans="1:11" s="36" customFormat="1" ht="15.6" x14ac:dyDescent="0.3">
      <c r="A77" s="173" t="s">
        <v>150</v>
      </c>
      <c r="B77" s="31">
        <f t="shared" ref="B77:J77" si="8">B76+B67</f>
        <v>1300</v>
      </c>
      <c r="C77" s="17">
        <f t="shared" si="8"/>
        <v>53.631999999999998</v>
      </c>
      <c r="D77" s="17">
        <f t="shared" si="8"/>
        <v>50.170999999999999</v>
      </c>
      <c r="E77" s="17">
        <f t="shared" si="8"/>
        <v>189.505</v>
      </c>
      <c r="F77" s="17">
        <f t="shared" si="8"/>
        <v>1436.9299999999998</v>
      </c>
      <c r="G77" s="17">
        <f t="shared" si="8"/>
        <v>0.502</v>
      </c>
      <c r="H77" s="17">
        <f t="shared" si="8"/>
        <v>0.82000000000000006</v>
      </c>
      <c r="I77" s="17">
        <f t="shared" si="8"/>
        <v>24.82</v>
      </c>
      <c r="J77" s="138">
        <f t="shared" si="8"/>
        <v>191.55999999999997</v>
      </c>
      <c r="K77" s="102"/>
    </row>
    <row r="78" spans="1:11" s="36" customFormat="1" ht="16.5" customHeight="1" x14ac:dyDescent="0.3">
      <c r="A78" s="58" t="s">
        <v>47</v>
      </c>
      <c r="B78" s="58"/>
      <c r="C78" s="58"/>
      <c r="D78" s="58"/>
      <c r="E78" s="58"/>
      <c r="F78" s="58"/>
      <c r="G78" s="65"/>
      <c r="H78" s="65"/>
      <c r="I78" s="65"/>
      <c r="J78" s="146"/>
      <c r="K78" s="154"/>
    </row>
    <row r="79" spans="1:11" s="4" customFormat="1" ht="19.8" customHeight="1" x14ac:dyDescent="0.3">
      <c r="A79" s="188" t="s">
        <v>30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90"/>
    </row>
    <row r="80" spans="1:11" s="36" customFormat="1" ht="31.2" x14ac:dyDescent="0.3">
      <c r="A80" s="63" t="s">
        <v>69</v>
      </c>
      <c r="B80" s="32">
        <v>170</v>
      </c>
      <c r="C80" s="21">
        <v>12.68</v>
      </c>
      <c r="D80" s="21">
        <v>11.13</v>
      </c>
      <c r="E80" s="21">
        <v>66.7</v>
      </c>
      <c r="F80" s="21">
        <v>418.6</v>
      </c>
      <c r="G80" s="21">
        <v>0.08</v>
      </c>
      <c r="H80" s="21">
        <v>0.22</v>
      </c>
      <c r="I80" s="21">
        <v>2.72</v>
      </c>
      <c r="J80" s="143">
        <v>137.04</v>
      </c>
      <c r="K80" s="101" t="s">
        <v>106</v>
      </c>
    </row>
    <row r="81" spans="1:11" s="4" customFormat="1" ht="19.2" customHeight="1" x14ac:dyDescent="0.3">
      <c r="A81" s="25" t="s">
        <v>12</v>
      </c>
      <c r="B81" s="24">
        <v>100</v>
      </c>
      <c r="C81" s="7">
        <v>0.4</v>
      </c>
      <c r="D81" s="7">
        <v>0.4</v>
      </c>
      <c r="E81" s="7">
        <v>9.8000000000000007</v>
      </c>
      <c r="F81" s="7">
        <v>47</v>
      </c>
      <c r="G81" s="8">
        <v>0.03</v>
      </c>
      <c r="H81" s="8">
        <v>0.02</v>
      </c>
      <c r="I81" s="8">
        <v>10</v>
      </c>
      <c r="J81" s="139">
        <v>16</v>
      </c>
      <c r="K81" s="94" t="s">
        <v>91</v>
      </c>
    </row>
    <row r="82" spans="1:11" s="4" customFormat="1" ht="15.6" x14ac:dyDescent="0.3">
      <c r="A82" s="26" t="s">
        <v>17</v>
      </c>
      <c r="B82" s="27">
        <v>200</v>
      </c>
      <c r="C82" s="35">
        <v>7.0000000000000007E-2</v>
      </c>
      <c r="D82" s="35">
        <v>0.02</v>
      </c>
      <c r="E82" s="35">
        <v>15</v>
      </c>
      <c r="F82" s="35">
        <v>60</v>
      </c>
      <c r="G82" s="35">
        <v>0</v>
      </c>
      <c r="H82" s="35">
        <v>0</v>
      </c>
      <c r="I82" s="35">
        <v>0.03</v>
      </c>
      <c r="J82" s="141">
        <v>11.1</v>
      </c>
      <c r="K82" s="88" t="s">
        <v>98</v>
      </c>
    </row>
    <row r="83" spans="1:11" s="36" customFormat="1" ht="15.6" x14ac:dyDescent="0.3">
      <c r="A83" s="11" t="s">
        <v>129</v>
      </c>
      <c r="B83" s="27">
        <v>40</v>
      </c>
      <c r="C83" s="13">
        <v>3</v>
      </c>
      <c r="D83" s="13">
        <v>1.1599999999999999</v>
      </c>
      <c r="E83" s="13">
        <v>20.56</v>
      </c>
      <c r="F83" s="13">
        <v>104.8</v>
      </c>
      <c r="G83" s="14">
        <v>0.04</v>
      </c>
      <c r="H83" s="14">
        <v>0.01</v>
      </c>
      <c r="I83" s="14">
        <v>0</v>
      </c>
      <c r="J83" s="142">
        <v>7.6</v>
      </c>
      <c r="K83" s="94" t="s">
        <v>57</v>
      </c>
    </row>
    <row r="84" spans="1:11" s="36" customFormat="1" ht="15.6" x14ac:dyDescent="0.3">
      <c r="A84" s="173" t="s">
        <v>13</v>
      </c>
      <c r="B84" s="31">
        <f>SUM(B80:B83)</f>
        <v>510</v>
      </c>
      <c r="C84" s="17">
        <f t="shared" ref="C84:J84" si="9">SUM(C80:C83)</f>
        <v>16.149999999999999</v>
      </c>
      <c r="D84" s="17">
        <f t="shared" si="9"/>
        <v>12.71</v>
      </c>
      <c r="E84" s="17">
        <f t="shared" si="9"/>
        <v>112.06</v>
      </c>
      <c r="F84" s="17">
        <f t="shared" si="9"/>
        <v>630.4</v>
      </c>
      <c r="G84" s="17">
        <f t="shared" si="9"/>
        <v>0.15</v>
      </c>
      <c r="H84" s="17">
        <f t="shared" si="9"/>
        <v>0.25</v>
      </c>
      <c r="I84" s="17">
        <f t="shared" si="9"/>
        <v>12.75</v>
      </c>
      <c r="J84" s="138">
        <f t="shared" si="9"/>
        <v>171.73999999999998</v>
      </c>
      <c r="K84" s="96"/>
    </row>
    <row r="85" spans="1:11" s="4" customFormat="1" ht="19.8" customHeight="1" x14ac:dyDescent="0.3">
      <c r="A85" s="188" t="s">
        <v>14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90"/>
    </row>
    <row r="86" spans="1:11" s="36" customFormat="1" ht="15.6" x14ac:dyDescent="0.3">
      <c r="A86" s="63" t="s">
        <v>15</v>
      </c>
      <c r="B86" s="55">
        <v>60</v>
      </c>
      <c r="C86" s="7">
        <v>0.67</v>
      </c>
      <c r="D86" s="7">
        <v>0.06</v>
      </c>
      <c r="E86" s="7">
        <v>2.1</v>
      </c>
      <c r="F86" s="7">
        <v>12</v>
      </c>
      <c r="G86" s="8">
        <v>0.01</v>
      </c>
      <c r="H86" s="8">
        <v>0.1</v>
      </c>
      <c r="I86" s="8">
        <v>0.1</v>
      </c>
      <c r="J86" s="139">
        <v>6</v>
      </c>
      <c r="K86" s="103"/>
    </row>
    <row r="87" spans="1:11" s="36" customFormat="1" ht="31.2" x14ac:dyDescent="0.3">
      <c r="A87" s="63" t="s">
        <v>86</v>
      </c>
      <c r="B87" s="55">
        <v>200</v>
      </c>
      <c r="C87" s="21">
        <v>1.41</v>
      </c>
      <c r="D87" s="21">
        <v>3.96</v>
      </c>
      <c r="E87" s="21">
        <v>6.32</v>
      </c>
      <c r="F87" s="21">
        <v>71.8</v>
      </c>
      <c r="G87" s="21">
        <v>0.05</v>
      </c>
      <c r="H87" s="21">
        <v>0.04</v>
      </c>
      <c r="I87" s="21">
        <v>12.62</v>
      </c>
      <c r="J87" s="143">
        <v>39.4</v>
      </c>
      <c r="K87" s="103" t="s">
        <v>141</v>
      </c>
    </row>
    <row r="88" spans="1:11" s="36" customFormat="1" ht="31.2" x14ac:dyDescent="0.25">
      <c r="A88" s="63" t="s">
        <v>81</v>
      </c>
      <c r="B88" s="55">
        <v>90</v>
      </c>
      <c r="C88" s="8">
        <v>11.2</v>
      </c>
      <c r="D88" s="8">
        <v>16.7</v>
      </c>
      <c r="E88" s="8">
        <v>6.6</v>
      </c>
      <c r="F88" s="8">
        <v>222.5</v>
      </c>
      <c r="G88" s="8">
        <v>0.03</v>
      </c>
      <c r="H88" s="8">
        <v>0.09</v>
      </c>
      <c r="I88" s="8">
        <v>0.8</v>
      </c>
      <c r="J88" s="139">
        <v>39.6</v>
      </c>
      <c r="K88" s="90" t="s">
        <v>57</v>
      </c>
    </row>
    <row r="89" spans="1:11" s="56" customFormat="1" ht="31.2" x14ac:dyDescent="0.25">
      <c r="A89" s="63" t="s">
        <v>85</v>
      </c>
      <c r="B89" s="55">
        <v>150</v>
      </c>
      <c r="C89" s="37">
        <f>19.06*0.15</f>
        <v>2.8589999999999995</v>
      </c>
      <c r="D89" s="37">
        <v>4.32</v>
      </c>
      <c r="E89" s="37">
        <v>23.01</v>
      </c>
      <c r="F89" s="37">
        <f>949*0.15</f>
        <v>142.35</v>
      </c>
      <c r="G89" s="37">
        <v>0.15</v>
      </c>
      <c r="H89" s="37">
        <v>0.09</v>
      </c>
      <c r="I89" s="37">
        <v>21</v>
      </c>
      <c r="J89" s="149">
        <v>14.64</v>
      </c>
      <c r="K89" s="90" t="s">
        <v>107</v>
      </c>
    </row>
    <row r="90" spans="1:11" s="56" customFormat="1" ht="31.2" x14ac:dyDescent="0.25">
      <c r="A90" s="5" t="s">
        <v>125</v>
      </c>
      <c r="B90" s="24">
        <v>200</v>
      </c>
      <c r="C90" s="8">
        <f>0.8*0.2</f>
        <v>0.16000000000000003</v>
      </c>
      <c r="D90" s="8">
        <f>0.8*0.2</f>
        <v>0.16000000000000003</v>
      </c>
      <c r="E90" s="8">
        <v>27.88</v>
      </c>
      <c r="F90" s="8">
        <f>573*0.2</f>
        <v>114.60000000000001</v>
      </c>
      <c r="G90" s="8">
        <f>0.06*0.2</f>
        <v>1.2E-2</v>
      </c>
      <c r="H90" s="8">
        <f>0.04*0.2</f>
        <v>8.0000000000000002E-3</v>
      </c>
      <c r="I90" s="8">
        <f>4.5*0.2</f>
        <v>0.9</v>
      </c>
      <c r="J90" s="139">
        <v>14.18</v>
      </c>
      <c r="K90" s="90" t="s">
        <v>108</v>
      </c>
    </row>
    <row r="91" spans="1:11" s="57" customFormat="1" ht="31.2" x14ac:dyDescent="0.3">
      <c r="A91" s="25" t="s">
        <v>144</v>
      </c>
      <c r="B91" s="55">
        <v>20</v>
      </c>
      <c r="C91" s="7">
        <v>1.1200000000000001</v>
      </c>
      <c r="D91" s="7">
        <v>0.22</v>
      </c>
      <c r="E91" s="7">
        <v>9.8800000000000008</v>
      </c>
      <c r="F91" s="7">
        <v>45.98</v>
      </c>
      <c r="G91" s="8">
        <v>0.02</v>
      </c>
      <c r="H91" s="8">
        <v>0</v>
      </c>
      <c r="I91" s="8">
        <v>0</v>
      </c>
      <c r="J91" s="139">
        <v>4.5999999999999996</v>
      </c>
      <c r="K91" s="90"/>
    </row>
    <row r="92" spans="1:11" s="57" customFormat="1" ht="15.6" x14ac:dyDescent="0.3">
      <c r="A92" s="11" t="s">
        <v>129</v>
      </c>
      <c r="B92" s="55">
        <v>40</v>
      </c>
      <c r="C92" s="13">
        <v>3</v>
      </c>
      <c r="D92" s="13">
        <v>1.1599999999999999</v>
      </c>
      <c r="E92" s="13">
        <v>20.56</v>
      </c>
      <c r="F92" s="13">
        <v>104.8</v>
      </c>
      <c r="G92" s="14">
        <v>0.04</v>
      </c>
      <c r="H92" s="14">
        <v>0.01</v>
      </c>
      <c r="I92" s="14">
        <v>0</v>
      </c>
      <c r="J92" s="142">
        <v>7.6</v>
      </c>
      <c r="K92" s="90" t="s">
        <v>57</v>
      </c>
    </row>
    <row r="93" spans="1:11" s="57" customFormat="1" ht="16.2" x14ac:dyDescent="0.3">
      <c r="A93" s="174" t="s">
        <v>16</v>
      </c>
      <c r="B93" s="59">
        <f>SUM(B86:B92)</f>
        <v>760</v>
      </c>
      <c r="C93" s="17">
        <f t="shared" ref="C93:J93" si="10">SUM(C86:C92)</f>
        <v>20.419</v>
      </c>
      <c r="D93" s="17">
        <f t="shared" si="10"/>
        <v>26.58</v>
      </c>
      <c r="E93" s="17">
        <f t="shared" si="10"/>
        <v>96.35</v>
      </c>
      <c r="F93" s="17">
        <f t="shared" si="10"/>
        <v>714.03</v>
      </c>
      <c r="G93" s="17">
        <f t="shared" si="10"/>
        <v>0.312</v>
      </c>
      <c r="H93" s="17">
        <f t="shared" si="10"/>
        <v>0.33800000000000002</v>
      </c>
      <c r="I93" s="17">
        <f t="shared" si="10"/>
        <v>35.419999999999995</v>
      </c>
      <c r="J93" s="138">
        <f t="shared" si="10"/>
        <v>126.01999999999998</v>
      </c>
      <c r="K93" s="104"/>
    </row>
    <row r="94" spans="1:11" s="57" customFormat="1" ht="15.6" x14ac:dyDescent="0.3">
      <c r="A94" s="58" t="s">
        <v>51</v>
      </c>
      <c r="B94" s="59">
        <f>B93+B84</f>
        <v>1270</v>
      </c>
      <c r="C94" s="17">
        <f t="shared" ref="C94:J94" si="11">C93+C84</f>
        <v>36.569000000000003</v>
      </c>
      <c r="D94" s="17">
        <f t="shared" si="11"/>
        <v>39.29</v>
      </c>
      <c r="E94" s="17">
        <f t="shared" si="11"/>
        <v>208.41</v>
      </c>
      <c r="F94" s="17">
        <f t="shared" si="11"/>
        <v>1344.4299999999998</v>
      </c>
      <c r="G94" s="17">
        <f t="shared" si="11"/>
        <v>0.46199999999999997</v>
      </c>
      <c r="H94" s="17">
        <f t="shared" si="11"/>
        <v>0.58800000000000008</v>
      </c>
      <c r="I94" s="17">
        <f t="shared" si="11"/>
        <v>48.169999999999995</v>
      </c>
      <c r="J94" s="138">
        <f t="shared" si="11"/>
        <v>297.76</v>
      </c>
      <c r="K94" s="86"/>
    </row>
    <row r="95" spans="1:11" s="36" customFormat="1" ht="16.5" customHeight="1" x14ac:dyDescent="0.3">
      <c r="A95" s="58" t="s">
        <v>48</v>
      </c>
      <c r="B95" s="58"/>
      <c r="C95" s="58"/>
      <c r="D95" s="58"/>
      <c r="E95" s="58"/>
      <c r="F95" s="58"/>
      <c r="G95" s="65"/>
      <c r="H95" s="65"/>
      <c r="I95" s="65"/>
      <c r="J95" s="146"/>
      <c r="K95" s="154"/>
    </row>
    <row r="96" spans="1:11" s="4" customFormat="1" ht="19.8" customHeight="1" x14ac:dyDescent="0.3">
      <c r="A96" s="188" t="s">
        <v>30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90"/>
    </row>
    <row r="97" spans="1:11" s="57" customFormat="1" ht="15.6" x14ac:dyDescent="0.3">
      <c r="A97" s="63" t="s">
        <v>15</v>
      </c>
      <c r="B97" s="55">
        <v>60</v>
      </c>
      <c r="C97" s="7">
        <v>0.67</v>
      </c>
      <c r="D97" s="7">
        <v>0.06</v>
      </c>
      <c r="E97" s="7">
        <v>2.1</v>
      </c>
      <c r="F97" s="7">
        <v>12</v>
      </c>
      <c r="G97" s="8">
        <v>0.01</v>
      </c>
      <c r="H97" s="8">
        <v>0.1</v>
      </c>
      <c r="I97" s="8">
        <v>0.1</v>
      </c>
      <c r="J97" s="139">
        <v>6</v>
      </c>
      <c r="K97" s="90"/>
    </row>
    <row r="98" spans="1:11" s="57" customFormat="1" ht="15.6" x14ac:dyDescent="0.3">
      <c r="A98" s="63" t="s">
        <v>135</v>
      </c>
      <c r="B98" s="55">
        <v>90</v>
      </c>
      <c r="C98" s="21">
        <v>9.58</v>
      </c>
      <c r="D98" s="21">
        <v>25.37</v>
      </c>
      <c r="E98" s="21">
        <v>2.6</v>
      </c>
      <c r="F98" s="21">
        <v>278.10000000000002</v>
      </c>
      <c r="G98" s="21">
        <v>0.25</v>
      </c>
      <c r="H98" s="21">
        <v>0.08</v>
      </c>
      <c r="I98" s="21">
        <v>0.83</v>
      </c>
      <c r="J98" s="143">
        <v>18</v>
      </c>
      <c r="K98" s="90" t="s">
        <v>109</v>
      </c>
    </row>
    <row r="99" spans="1:11" s="57" customFormat="1" ht="26.4" x14ac:dyDescent="0.3">
      <c r="A99" s="25" t="s">
        <v>37</v>
      </c>
      <c r="B99" s="24">
        <v>150</v>
      </c>
      <c r="C99" s="33">
        <f>42.1*0.15</f>
        <v>6.3150000000000004</v>
      </c>
      <c r="D99" s="33">
        <f>30.03*0.15</f>
        <v>4.5045000000000002</v>
      </c>
      <c r="E99" s="33">
        <v>38.85</v>
      </c>
      <c r="F99" s="33">
        <v>221.25</v>
      </c>
      <c r="G99" s="33">
        <f>0.82*0.15</f>
        <v>0.12299999999999998</v>
      </c>
      <c r="H99" s="33">
        <v>0.05</v>
      </c>
      <c r="I99" s="33">
        <v>0</v>
      </c>
      <c r="J99" s="148">
        <v>24.05</v>
      </c>
      <c r="K99" s="94" t="s">
        <v>95</v>
      </c>
    </row>
    <row r="100" spans="1:11" s="4" customFormat="1" ht="15.6" x14ac:dyDescent="0.3">
      <c r="A100" s="26" t="s">
        <v>17</v>
      </c>
      <c r="B100" s="27">
        <v>200</v>
      </c>
      <c r="C100" s="35">
        <v>7.0000000000000007E-2</v>
      </c>
      <c r="D100" s="35">
        <v>0.02</v>
      </c>
      <c r="E100" s="35">
        <v>15</v>
      </c>
      <c r="F100" s="35">
        <v>60</v>
      </c>
      <c r="G100" s="35">
        <v>0</v>
      </c>
      <c r="H100" s="35">
        <v>0</v>
      </c>
      <c r="I100" s="35">
        <v>0.03</v>
      </c>
      <c r="J100" s="141">
        <v>11.1</v>
      </c>
      <c r="K100" s="88" t="s">
        <v>98</v>
      </c>
    </row>
    <row r="101" spans="1:11" s="57" customFormat="1" ht="15.6" x14ac:dyDescent="0.3">
      <c r="A101" s="11" t="s">
        <v>129</v>
      </c>
      <c r="B101" s="55">
        <v>40</v>
      </c>
      <c r="C101" s="13">
        <v>3</v>
      </c>
      <c r="D101" s="13">
        <v>1.1599999999999999</v>
      </c>
      <c r="E101" s="13">
        <v>20.56</v>
      </c>
      <c r="F101" s="13">
        <v>104.8</v>
      </c>
      <c r="G101" s="14">
        <v>0.04</v>
      </c>
      <c r="H101" s="14">
        <v>0.01</v>
      </c>
      <c r="I101" s="14">
        <v>0</v>
      </c>
      <c r="J101" s="142">
        <v>7.6</v>
      </c>
      <c r="K101" s="90" t="s">
        <v>57</v>
      </c>
    </row>
    <row r="102" spans="1:11" s="57" customFormat="1" ht="15.6" x14ac:dyDescent="0.3">
      <c r="A102" s="174" t="s">
        <v>13</v>
      </c>
      <c r="B102" s="59">
        <f>SUM(B97:B101)</f>
        <v>540</v>
      </c>
      <c r="C102" s="17">
        <f t="shared" ref="C102:J102" si="12">SUM(C97:C101)</f>
        <v>19.635000000000002</v>
      </c>
      <c r="D102" s="17">
        <f t="shared" si="12"/>
        <v>31.1145</v>
      </c>
      <c r="E102" s="17">
        <f t="shared" si="12"/>
        <v>79.11</v>
      </c>
      <c r="F102" s="17">
        <f t="shared" si="12"/>
        <v>676.15</v>
      </c>
      <c r="G102" s="17">
        <f t="shared" si="12"/>
        <v>0.42299999999999999</v>
      </c>
      <c r="H102" s="17">
        <f t="shared" si="12"/>
        <v>0.24</v>
      </c>
      <c r="I102" s="17">
        <f t="shared" si="12"/>
        <v>0.96</v>
      </c>
      <c r="J102" s="138">
        <f t="shared" si="12"/>
        <v>66.75</v>
      </c>
      <c r="K102" s="105"/>
    </row>
    <row r="103" spans="1:11" s="4" customFormat="1" ht="19.8" customHeight="1" x14ac:dyDescent="0.3">
      <c r="A103" s="188" t="s">
        <v>14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90"/>
    </row>
    <row r="104" spans="1:11" s="57" customFormat="1" ht="20.25" customHeight="1" x14ac:dyDescent="0.3">
      <c r="A104" s="63" t="s">
        <v>15</v>
      </c>
      <c r="B104" s="55">
        <v>60</v>
      </c>
      <c r="C104" s="7">
        <v>0.67</v>
      </c>
      <c r="D104" s="7">
        <v>0.06</v>
      </c>
      <c r="E104" s="7">
        <v>2.1</v>
      </c>
      <c r="F104" s="7">
        <v>12</v>
      </c>
      <c r="G104" s="8">
        <v>0.01</v>
      </c>
      <c r="H104" s="8">
        <v>0.1</v>
      </c>
      <c r="I104" s="8">
        <v>0.1</v>
      </c>
      <c r="J104" s="139">
        <v>6</v>
      </c>
      <c r="K104" s="90"/>
    </row>
    <row r="105" spans="1:11" s="4" customFormat="1" ht="15.6" x14ac:dyDescent="0.3">
      <c r="A105" s="64" t="s">
        <v>39</v>
      </c>
      <c r="B105" s="32">
        <v>200</v>
      </c>
      <c r="C105" s="34">
        <v>1.61</v>
      </c>
      <c r="D105" s="34">
        <v>4.07</v>
      </c>
      <c r="E105" s="34">
        <v>9.58</v>
      </c>
      <c r="F105" s="34">
        <v>85.8</v>
      </c>
      <c r="G105" s="34">
        <v>7.0000000000000007E-2</v>
      </c>
      <c r="H105" s="34">
        <v>0.05</v>
      </c>
      <c r="I105" s="34">
        <v>6.7</v>
      </c>
      <c r="J105" s="145">
        <v>23.32</v>
      </c>
      <c r="K105" s="101" t="s">
        <v>110</v>
      </c>
    </row>
    <row r="106" spans="1:11" s="57" customFormat="1" ht="15.6" x14ac:dyDescent="0.3">
      <c r="A106" s="64" t="s">
        <v>127</v>
      </c>
      <c r="B106" s="32">
        <v>90</v>
      </c>
      <c r="C106" s="33">
        <v>10.6</v>
      </c>
      <c r="D106" s="33">
        <v>9.11</v>
      </c>
      <c r="E106" s="33">
        <v>2.64</v>
      </c>
      <c r="F106" s="33">
        <v>135</v>
      </c>
      <c r="G106" s="33">
        <v>0.05</v>
      </c>
      <c r="H106" s="33">
        <v>0.08</v>
      </c>
      <c r="I106" s="33">
        <v>1.3</v>
      </c>
      <c r="J106" s="148">
        <v>35.01</v>
      </c>
      <c r="K106" s="101" t="s">
        <v>111</v>
      </c>
    </row>
    <row r="107" spans="1:11" s="57" customFormat="1" ht="26.4" x14ac:dyDescent="0.3">
      <c r="A107" s="5" t="s">
        <v>36</v>
      </c>
      <c r="B107" s="6">
        <v>150</v>
      </c>
      <c r="C107" s="7">
        <v>8.6</v>
      </c>
      <c r="D107" s="7">
        <v>6.1</v>
      </c>
      <c r="E107" s="7">
        <v>38.64</v>
      </c>
      <c r="F107" s="7">
        <v>243.75</v>
      </c>
      <c r="G107" s="8">
        <v>0.21</v>
      </c>
      <c r="H107" s="8">
        <v>0.11</v>
      </c>
      <c r="I107" s="8"/>
      <c r="J107" s="139">
        <v>14.82</v>
      </c>
      <c r="K107" s="79" t="s">
        <v>95</v>
      </c>
    </row>
    <row r="108" spans="1:11" s="57" customFormat="1" ht="31.2" x14ac:dyDescent="0.3">
      <c r="A108" s="5" t="s">
        <v>88</v>
      </c>
      <c r="B108" s="24">
        <v>200</v>
      </c>
      <c r="C108" s="8">
        <f>0.8*0.2</f>
        <v>0.16000000000000003</v>
      </c>
      <c r="D108" s="8">
        <f>0.8*0.2</f>
        <v>0.16000000000000003</v>
      </c>
      <c r="E108" s="8">
        <v>27.88</v>
      </c>
      <c r="F108" s="8">
        <f>573*0.2</f>
        <v>114.60000000000001</v>
      </c>
      <c r="G108" s="8">
        <f>0.06*0.2</f>
        <v>1.2E-2</v>
      </c>
      <c r="H108" s="8">
        <f>0.04*0.2</f>
        <v>8.0000000000000002E-3</v>
      </c>
      <c r="I108" s="8">
        <f>4.5*0.2</f>
        <v>0.9</v>
      </c>
      <c r="J108" s="139">
        <v>14.18</v>
      </c>
      <c r="K108" s="90" t="s">
        <v>108</v>
      </c>
    </row>
    <row r="109" spans="1:11" s="36" customFormat="1" ht="35.4" customHeight="1" x14ac:dyDescent="0.25">
      <c r="A109" s="25" t="s">
        <v>144</v>
      </c>
      <c r="B109" s="55">
        <v>20</v>
      </c>
      <c r="C109" s="7">
        <v>1.1200000000000001</v>
      </c>
      <c r="D109" s="7">
        <v>0.22</v>
      </c>
      <c r="E109" s="7">
        <v>9.8800000000000008</v>
      </c>
      <c r="F109" s="7">
        <v>45.98</v>
      </c>
      <c r="G109" s="8">
        <v>0.02</v>
      </c>
      <c r="H109" s="8">
        <v>0</v>
      </c>
      <c r="I109" s="8">
        <v>0</v>
      </c>
      <c r="J109" s="139">
        <v>4.5999999999999996</v>
      </c>
      <c r="K109" s="90"/>
    </row>
    <row r="110" spans="1:11" s="57" customFormat="1" ht="15.6" x14ac:dyDescent="0.3">
      <c r="A110" s="11" t="s">
        <v>129</v>
      </c>
      <c r="B110" s="55">
        <v>40</v>
      </c>
      <c r="C110" s="13">
        <v>3</v>
      </c>
      <c r="D110" s="13">
        <v>1.1599999999999999</v>
      </c>
      <c r="E110" s="13">
        <v>20.56</v>
      </c>
      <c r="F110" s="13">
        <v>104.8</v>
      </c>
      <c r="G110" s="14">
        <v>0.04</v>
      </c>
      <c r="H110" s="14">
        <v>0.01</v>
      </c>
      <c r="I110" s="14">
        <v>0</v>
      </c>
      <c r="J110" s="142">
        <v>7.6</v>
      </c>
      <c r="K110" s="90" t="s">
        <v>57</v>
      </c>
    </row>
    <row r="111" spans="1:11" s="57" customFormat="1" ht="15.6" x14ac:dyDescent="0.3">
      <c r="A111" s="174" t="s">
        <v>16</v>
      </c>
      <c r="B111" s="59">
        <f>SUM(B104:B110)</f>
        <v>760</v>
      </c>
      <c r="C111" s="17">
        <f>SUM(C104:C110)</f>
        <v>25.759999999999998</v>
      </c>
      <c r="D111" s="17">
        <f t="shared" ref="D111:J111" si="13">SUM(D104:D110)</f>
        <v>20.879999999999995</v>
      </c>
      <c r="E111" s="17">
        <f t="shared" si="13"/>
        <v>111.28</v>
      </c>
      <c r="F111" s="17">
        <f t="shared" si="13"/>
        <v>741.93</v>
      </c>
      <c r="G111" s="17">
        <f t="shared" si="13"/>
        <v>0.41199999999999998</v>
      </c>
      <c r="H111" s="17">
        <f t="shared" si="13"/>
        <v>0.35800000000000004</v>
      </c>
      <c r="I111" s="17">
        <f>SUM(I104:I110)</f>
        <v>9</v>
      </c>
      <c r="J111" s="138">
        <f t="shared" si="13"/>
        <v>105.53</v>
      </c>
      <c r="K111" s="105"/>
    </row>
    <row r="112" spans="1:11" s="57" customFormat="1" ht="15.6" x14ac:dyDescent="0.3">
      <c r="A112" s="58" t="s">
        <v>146</v>
      </c>
      <c r="B112" s="59">
        <f>B111+B102</f>
        <v>1300</v>
      </c>
      <c r="C112" s="17">
        <f>C111+C102</f>
        <v>45.394999999999996</v>
      </c>
      <c r="D112" s="17">
        <f t="shared" ref="D112:J112" si="14">D111+D102</f>
        <v>51.994499999999995</v>
      </c>
      <c r="E112" s="17">
        <f t="shared" si="14"/>
        <v>190.39</v>
      </c>
      <c r="F112" s="17">
        <f t="shared" si="14"/>
        <v>1418.08</v>
      </c>
      <c r="G112" s="17">
        <f t="shared" si="14"/>
        <v>0.83499999999999996</v>
      </c>
      <c r="H112" s="17">
        <f t="shared" si="14"/>
        <v>0.59800000000000009</v>
      </c>
      <c r="I112" s="17">
        <f t="shared" si="14"/>
        <v>9.9600000000000009</v>
      </c>
      <c r="J112" s="138">
        <f t="shared" si="14"/>
        <v>172.28</v>
      </c>
      <c r="K112" s="86"/>
    </row>
    <row r="113" spans="1:11" s="36" customFormat="1" ht="16.5" customHeight="1" x14ac:dyDescent="0.3">
      <c r="A113" s="58" t="s">
        <v>145</v>
      </c>
      <c r="B113" s="58"/>
      <c r="C113" s="58"/>
      <c r="D113" s="58"/>
      <c r="E113" s="58"/>
      <c r="F113" s="58"/>
      <c r="G113" s="65"/>
      <c r="H113" s="65"/>
      <c r="I113" s="65"/>
      <c r="J113" s="146"/>
      <c r="K113" s="154"/>
    </row>
    <row r="114" spans="1:11" s="4" customFormat="1" ht="19.8" customHeight="1" x14ac:dyDescent="0.3">
      <c r="A114" s="188" t="s">
        <v>30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90"/>
    </row>
    <row r="115" spans="1:11" s="57" customFormat="1" ht="23.4" customHeight="1" x14ac:dyDescent="0.3">
      <c r="A115" s="63" t="s">
        <v>15</v>
      </c>
      <c r="B115" s="55">
        <v>60</v>
      </c>
      <c r="C115" s="7">
        <v>0.67</v>
      </c>
      <c r="D115" s="7">
        <v>0.06</v>
      </c>
      <c r="E115" s="7">
        <v>2.1</v>
      </c>
      <c r="F115" s="7">
        <v>12</v>
      </c>
      <c r="G115" s="8">
        <v>0.01</v>
      </c>
      <c r="H115" s="8">
        <v>0.1</v>
      </c>
      <c r="I115" s="8">
        <v>0.1</v>
      </c>
      <c r="J115" s="139">
        <v>6</v>
      </c>
      <c r="K115" s="90"/>
    </row>
    <row r="116" spans="1:11" s="57" customFormat="1" ht="22.2" customHeight="1" x14ac:dyDescent="0.3">
      <c r="A116" s="5" t="s">
        <v>151</v>
      </c>
      <c r="B116" s="6">
        <v>90</v>
      </c>
      <c r="C116" s="20">
        <v>10.5</v>
      </c>
      <c r="D116" s="20">
        <v>27.34</v>
      </c>
      <c r="E116" s="20">
        <v>10.82</v>
      </c>
      <c r="F116" s="20">
        <v>333.8</v>
      </c>
      <c r="G116" s="21">
        <v>0.28999999999999998</v>
      </c>
      <c r="H116" s="21">
        <v>0.08</v>
      </c>
      <c r="I116" s="21">
        <v>3.5</v>
      </c>
      <c r="J116" s="143">
        <v>9.41</v>
      </c>
      <c r="K116" s="79" t="s">
        <v>94</v>
      </c>
    </row>
    <row r="117" spans="1:11" s="57" customFormat="1" ht="19.8" customHeight="1" x14ac:dyDescent="0.3">
      <c r="A117" s="5" t="s">
        <v>82</v>
      </c>
      <c r="B117" s="6">
        <v>150</v>
      </c>
      <c r="C117" s="7">
        <v>4.8</v>
      </c>
      <c r="D117" s="7">
        <v>4.4000000000000004</v>
      </c>
      <c r="E117" s="7">
        <v>30.8</v>
      </c>
      <c r="F117" s="7">
        <v>182.5</v>
      </c>
      <c r="G117" s="8">
        <v>0.09</v>
      </c>
      <c r="H117" s="8">
        <v>0.03</v>
      </c>
      <c r="I117" s="8">
        <v>0</v>
      </c>
      <c r="J117" s="139">
        <v>39.200000000000003</v>
      </c>
      <c r="K117" s="79" t="s">
        <v>95</v>
      </c>
    </row>
    <row r="118" spans="1:11" s="57" customFormat="1" ht="19.2" customHeight="1" x14ac:dyDescent="0.3">
      <c r="A118" s="11" t="s">
        <v>129</v>
      </c>
      <c r="B118" s="55">
        <v>40</v>
      </c>
      <c r="C118" s="13">
        <v>3</v>
      </c>
      <c r="D118" s="13">
        <v>1.1599999999999999</v>
      </c>
      <c r="E118" s="13">
        <v>20.56</v>
      </c>
      <c r="F118" s="13">
        <v>104.8</v>
      </c>
      <c r="G118" s="14">
        <v>0.04</v>
      </c>
      <c r="H118" s="14">
        <v>0.01</v>
      </c>
      <c r="I118" s="14">
        <v>0</v>
      </c>
      <c r="J118" s="142">
        <v>7.6</v>
      </c>
      <c r="K118" s="90" t="s">
        <v>57</v>
      </c>
    </row>
    <row r="119" spans="1:11" s="57" customFormat="1" ht="23.4" customHeight="1" x14ac:dyDescent="0.3">
      <c r="A119" s="11" t="s">
        <v>142</v>
      </c>
      <c r="B119" s="12">
        <v>200</v>
      </c>
      <c r="C119" s="13">
        <v>0.13</v>
      </c>
      <c r="D119" s="13">
        <v>0.02</v>
      </c>
      <c r="E119" s="13">
        <v>15.2</v>
      </c>
      <c r="F119" s="13">
        <v>62</v>
      </c>
      <c r="G119" s="14">
        <v>0</v>
      </c>
      <c r="H119" s="14">
        <v>0</v>
      </c>
      <c r="I119" s="14">
        <v>2.83</v>
      </c>
      <c r="J119" s="142">
        <v>14.2</v>
      </c>
      <c r="K119" s="95" t="s">
        <v>115</v>
      </c>
    </row>
    <row r="120" spans="1:11" s="57" customFormat="1" ht="15.6" x14ac:dyDescent="0.3">
      <c r="A120" s="174" t="s">
        <v>13</v>
      </c>
      <c r="B120" s="59">
        <f>SUM(B115:B119)</f>
        <v>540</v>
      </c>
      <c r="C120" s="17">
        <f t="shared" ref="C120:J120" si="15">SUM(C115:C119)</f>
        <v>19.099999999999998</v>
      </c>
      <c r="D120" s="17">
        <f t="shared" si="15"/>
        <v>32.979999999999997</v>
      </c>
      <c r="E120" s="17">
        <f t="shared" si="15"/>
        <v>79.48</v>
      </c>
      <c r="F120" s="17">
        <f t="shared" si="15"/>
        <v>695.09999999999991</v>
      </c>
      <c r="G120" s="17">
        <f t="shared" si="15"/>
        <v>0.43</v>
      </c>
      <c r="H120" s="17">
        <f t="shared" si="15"/>
        <v>0.22</v>
      </c>
      <c r="I120" s="17">
        <f t="shared" si="15"/>
        <v>6.43</v>
      </c>
      <c r="J120" s="138">
        <f t="shared" si="15"/>
        <v>76.41</v>
      </c>
      <c r="K120" s="105"/>
    </row>
    <row r="121" spans="1:11" s="4" customFormat="1" ht="19.8" customHeight="1" x14ac:dyDescent="0.3">
      <c r="A121" s="188" t="s">
        <v>14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90"/>
    </row>
    <row r="122" spans="1:11" s="57" customFormat="1" ht="23.4" customHeight="1" x14ac:dyDescent="0.3">
      <c r="A122" s="63" t="s">
        <v>15</v>
      </c>
      <c r="B122" s="55">
        <v>60</v>
      </c>
      <c r="C122" s="7">
        <v>0.67</v>
      </c>
      <c r="D122" s="7">
        <v>0.06</v>
      </c>
      <c r="E122" s="7">
        <v>2.1</v>
      </c>
      <c r="F122" s="7">
        <v>12</v>
      </c>
      <c r="G122" s="8">
        <v>0.01</v>
      </c>
      <c r="H122" s="8">
        <v>0.1</v>
      </c>
      <c r="I122" s="8">
        <v>0.1</v>
      </c>
      <c r="J122" s="139">
        <v>6</v>
      </c>
      <c r="K122" s="90"/>
    </row>
    <row r="123" spans="1:11" s="57" customFormat="1" ht="23.4" customHeight="1" x14ac:dyDescent="0.3">
      <c r="A123" s="63" t="s">
        <v>74</v>
      </c>
      <c r="B123" s="55">
        <v>200</v>
      </c>
      <c r="C123" s="8">
        <v>1.5780000000000001</v>
      </c>
      <c r="D123" s="8">
        <v>2.17</v>
      </c>
      <c r="E123" s="8">
        <v>9.69</v>
      </c>
      <c r="F123" s="8">
        <v>68.599999999999994</v>
      </c>
      <c r="G123" s="8">
        <v>7.0000000000000007E-2</v>
      </c>
      <c r="H123" s="8">
        <v>0.04</v>
      </c>
      <c r="I123" s="8">
        <v>6.6</v>
      </c>
      <c r="J123" s="139">
        <v>21.36</v>
      </c>
      <c r="K123" s="90" t="s">
        <v>121</v>
      </c>
    </row>
    <row r="124" spans="1:11" s="57" customFormat="1" ht="24" customHeight="1" x14ac:dyDescent="0.3">
      <c r="A124" s="63" t="s">
        <v>75</v>
      </c>
      <c r="B124" s="55">
        <v>90</v>
      </c>
      <c r="C124" s="7">
        <v>9.52</v>
      </c>
      <c r="D124" s="7">
        <v>25.35</v>
      </c>
      <c r="E124" s="7">
        <v>2.2999999999999998</v>
      </c>
      <c r="F124" s="7">
        <v>274.5</v>
      </c>
      <c r="G124" s="8">
        <v>0.25</v>
      </c>
      <c r="H124" s="8">
        <v>0.08</v>
      </c>
      <c r="I124" s="8">
        <v>0.16</v>
      </c>
      <c r="J124" s="139">
        <v>17.18</v>
      </c>
      <c r="K124" s="90" t="s">
        <v>119</v>
      </c>
    </row>
    <row r="125" spans="1:11" s="57" customFormat="1" ht="23.4" customHeight="1" x14ac:dyDescent="0.3">
      <c r="A125" s="23" t="s">
        <v>18</v>
      </c>
      <c r="B125" s="22">
        <v>150</v>
      </c>
      <c r="C125" s="8">
        <v>5.52</v>
      </c>
      <c r="D125" s="8">
        <f>30.1*0.15</f>
        <v>4.5149999999999997</v>
      </c>
      <c r="E125" s="8">
        <f>176.3*0.15</f>
        <v>26.445</v>
      </c>
      <c r="F125" s="8">
        <v>168.45</v>
      </c>
      <c r="G125" s="8">
        <v>0.06</v>
      </c>
      <c r="H125" s="8">
        <v>0.03</v>
      </c>
      <c r="I125" s="8">
        <v>0</v>
      </c>
      <c r="J125" s="139">
        <v>4.8600000000000003</v>
      </c>
      <c r="K125" s="90" t="s">
        <v>104</v>
      </c>
    </row>
    <row r="126" spans="1:11" s="57" customFormat="1" ht="32.4" customHeight="1" x14ac:dyDescent="0.3">
      <c r="A126" s="5" t="s">
        <v>88</v>
      </c>
      <c r="B126" s="24">
        <v>200</v>
      </c>
      <c r="C126" s="8">
        <f>0.8*0.2</f>
        <v>0.16000000000000003</v>
      </c>
      <c r="D126" s="8">
        <f>0.8*0.2</f>
        <v>0.16000000000000003</v>
      </c>
      <c r="E126" s="8">
        <v>27.88</v>
      </c>
      <c r="F126" s="8">
        <f>573*0.2</f>
        <v>114.60000000000001</v>
      </c>
      <c r="G126" s="8">
        <f>0.06*0.2</f>
        <v>1.2E-2</v>
      </c>
      <c r="H126" s="8">
        <f>0.04*0.2</f>
        <v>8.0000000000000002E-3</v>
      </c>
      <c r="I126" s="8">
        <f>4.5*0.2</f>
        <v>0.9</v>
      </c>
      <c r="J126" s="139">
        <v>14.18</v>
      </c>
      <c r="K126" s="90" t="s">
        <v>108</v>
      </c>
    </row>
    <row r="127" spans="1:11" s="57" customFormat="1" ht="33" customHeight="1" x14ac:dyDescent="0.3">
      <c r="A127" s="25" t="s">
        <v>144</v>
      </c>
      <c r="B127" s="55">
        <v>20</v>
      </c>
      <c r="C127" s="7">
        <v>1.1200000000000001</v>
      </c>
      <c r="D127" s="7">
        <v>0.22</v>
      </c>
      <c r="E127" s="7">
        <v>9.8800000000000008</v>
      </c>
      <c r="F127" s="7">
        <v>45.98</v>
      </c>
      <c r="G127" s="8">
        <v>0.02</v>
      </c>
      <c r="H127" s="8">
        <v>0</v>
      </c>
      <c r="I127" s="8">
        <v>0</v>
      </c>
      <c r="J127" s="139">
        <v>4.5999999999999996</v>
      </c>
      <c r="K127" s="90"/>
    </row>
    <row r="128" spans="1:11" s="57" customFormat="1" ht="23.4" customHeight="1" x14ac:dyDescent="0.3">
      <c r="A128" s="11" t="s">
        <v>129</v>
      </c>
      <c r="B128" s="55">
        <v>40</v>
      </c>
      <c r="C128" s="13">
        <v>3</v>
      </c>
      <c r="D128" s="13">
        <v>1.1599999999999999</v>
      </c>
      <c r="E128" s="13">
        <v>20.56</v>
      </c>
      <c r="F128" s="13">
        <v>104.8</v>
      </c>
      <c r="G128" s="14">
        <v>0.04</v>
      </c>
      <c r="H128" s="14">
        <v>0.01</v>
      </c>
      <c r="I128" s="14">
        <v>0</v>
      </c>
      <c r="J128" s="142">
        <v>7.6</v>
      </c>
      <c r="K128" s="90" t="s">
        <v>57</v>
      </c>
    </row>
    <row r="129" spans="1:11" s="57" customFormat="1" ht="15.6" x14ac:dyDescent="0.3">
      <c r="A129" s="174" t="s">
        <v>16</v>
      </c>
      <c r="B129" s="59">
        <f>SUM(B122:B128)</f>
        <v>760</v>
      </c>
      <c r="C129" s="17">
        <f>SUM(C122:C128)</f>
        <v>21.568000000000001</v>
      </c>
      <c r="D129" s="17">
        <f t="shared" ref="D129:H129" si="16">SUM(D122:D128)</f>
        <v>33.634999999999991</v>
      </c>
      <c r="E129" s="17">
        <f t="shared" si="16"/>
        <v>98.85499999999999</v>
      </c>
      <c r="F129" s="17">
        <f t="shared" si="16"/>
        <v>788.93</v>
      </c>
      <c r="G129" s="17">
        <f t="shared" si="16"/>
        <v>0.46200000000000002</v>
      </c>
      <c r="H129" s="17">
        <f t="shared" si="16"/>
        <v>0.26800000000000002</v>
      </c>
      <c r="I129" s="17">
        <f>SUM(I122:I128)</f>
        <v>7.76</v>
      </c>
      <c r="J129" s="138">
        <f t="shared" ref="J129" si="17">SUM(J122:J128)</f>
        <v>75.779999999999987</v>
      </c>
      <c r="K129" s="105"/>
    </row>
    <row r="130" spans="1:11" s="57" customFormat="1" ht="15.6" x14ac:dyDescent="0.3">
      <c r="A130" s="58" t="s">
        <v>147</v>
      </c>
      <c r="B130" s="59">
        <f>B129+B120</f>
        <v>1300</v>
      </c>
      <c r="C130" s="17">
        <f>C129+C120</f>
        <v>40.667999999999999</v>
      </c>
      <c r="D130" s="17">
        <f t="shared" ref="D130:J130" si="18">D129+D120</f>
        <v>66.614999999999981</v>
      </c>
      <c r="E130" s="17">
        <f t="shared" si="18"/>
        <v>178.33499999999998</v>
      </c>
      <c r="F130" s="17">
        <f t="shared" si="18"/>
        <v>1484.0299999999997</v>
      </c>
      <c r="G130" s="17">
        <f t="shared" si="18"/>
        <v>0.89200000000000002</v>
      </c>
      <c r="H130" s="17">
        <f t="shared" si="18"/>
        <v>0.48799999999999999</v>
      </c>
      <c r="I130" s="17">
        <f t="shared" si="18"/>
        <v>14.19</v>
      </c>
      <c r="J130" s="138">
        <f t="shared" si="18"/>
        <v>152.19</v>
      </c>
      <c r="K130" s="86"/>
    </row>
    <row r="131" spans="1:11" s="57" customFormat="1" ht="32.4" customHeight="1" x14ac:dyDescent="0.3">
      <c r="A131" s="58" t="s">
        <v>19</v>
      </c>
      <c r="B131" s="59">
        <f t="shared" ref="B131:J131" si="19">SUM(B31,B48,B67,B84,B102,B120)/6</f>
        <v>539.16666666666663</v>
      </c>
      <c r="C131" s="17">
        <f t="shared" si="19"/>
        <v>18.702166666666667</v>
      </c>
      <c r="D131" s="17">
        <f t="shared" si="19"/>
        <v>20.008083333333332</v>
      </c>
      <c r="E131" s="17">
        <f t="shared" si="19"/>
        <v>82.588000000000008</v>
      </c>
      <c r="F131" s="17">
        <f t="shared" si="19"/>
        <v>589.63499999999999</v>
      </c>
      <c r="G131" s="17">
        <f t="shared" si="19"/>
        <v>0.25900000000000001</v>
      </c>
      <c r="H131" s="17">
        <f t="shared" si="19"/>
        <v>0.27550000000000002</v>
      </c>
      <c r="I131" s="17">
        <f t="shared" si="19"/>
        <v>6.5713333333333326</v>
      </c>
      <c r="J131" s="17">
        <f t="shared" si="19"/>
        <v>150.44499999999999</v>
      </c>
      <c r="K131" s="155"/>
    </row>
    <row r="132" spans="1:11" s="57" customFormat="1" ht="15.6" customHeight="1" x14ac:dyDescent="0.3">
      <c r="A132" s="30" t="s">
        <v>20</v>
      </c>
      <c r="B132" s="59">
        <f t="shared" ref="B132:J132" si="20">SUM(B40,B58,B76,B93,B111,B129)/6</f>
        <v>777.16666666666663</v>
      </c>
      <c r="C132" s="17">
        <f t="shared" si="20"/>
        <v>24.666500000000003</v>
      </c>
      <c r="D132" s="17">
        <f t="shared" si="20"/>
        <v>27.835999999999995</v>
      </c>
      <c r="E132" s="17">
        <f t="shared" si="20"/>
        <v>108.22333333333334</v>
      </c>
      <c r="F132" s="17">
        <f t="shared" si="20"/>
        <v>791.56333333333316</v>
      </c>
      <c r="G132" s="17">
        <f t="shared" si="20"/>
        <v>0.42466666666666675</v>
      </c>
      <c r="H132" s="17">
        <f t="shared" si="20"/>
        <v>0.36733333333333346</v>
      </c>
      <c r="I132" s="17">
        <f t="shared" si="20"/>
        <v>21.749999999999996</v>
      </c>
      <c r="J132" s="17">
        <f t="shared" si="20"/>
        <v>115.33333333333331</v>
      </c>
      <c r="K132" s="155"/>
    </row>
    <row r="133" spans="1:11" s="57" customFormat="1" ht="15.6" customHeight="1" x14ac:dyDescent="0.3">
      <c r="A133" s="30"/>
      <c r="B133" s="59"/>
      <c r="C133" s="17"/>
      <c r="D133" s="17"/>
      <c r="E133" s="17"/>
      <c r="F133" s="17"/>
      <c r="G133" s="17"/>
      <c r="H133" s="17"/>
      <c r="I133" s="17"/>
      <c r="J133" s="138"/>
      <c r="K133" s="155"/>
    </row>
    <row r="134" spans="1:11" s="57" customFormat="1" ht="15.6" customHeight="1" x14ac:dyDescent="0.3">
      <c r="A134" s="61" t="s">
        <v>59</v>
      </c>
      <c r="B134" s="61"/>
      <c r="C134" s="61"/>
      <c r="D134" s="61"/>
      <c r="E134" s="61"/>
      <c r="F134" s="61"/>
      <c r="G134" s="66"/>
      <c r="H134" s="66"/>
      <c r="I134" s="66"/>
      <c r="J134" s="147"/>
      <c r="K134" s="155"/>
    </row>
    <row r="135" spans="1:11" s="60" customFormat="1" ht="22.2" customHeight="1" x14ac:dyDescent="0.3">
      <c r="A135" s="197" t="s">
        <v>64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9"/>
    </row>
    <row r="136" spans="1:11" s="57" customFormat="1" ht="34.200000000000003" customHeight="1" x14ac:dyDescent="0.3">
      <c r="A136" s="25" t="s">
        <v>41</v>
      </c>
      <c r="B136" s="55">
        <v>200</v>
      </c>
      <c r="C136" s="8">
        <v>5.71</v>
      </c>
      <c r="D136" s="8">
        <v>3.74</v>
      </c>
      <c r="E136" s="8">
        <v>41.27</v>
      </c>
      <c r="F136" s="8">
        <v>221.9</v>
      </c>
      <c r="G136" s="8">
        <v>0.1</v>
      </c>
      <c r="H136" s="8">
        <v>0.09</v>
      </c>
      <c r="I136" s="8">
        <v>0.123</v>
      </c>
      <c r="J136" s="139">
        <v>125.03</v>
      </c>
      <c r="K136" s="90" t="s">
        <v>112</v>
      </c>
    </row>
    <row r="137" spans="1:11" s="60" customFormat="1" ht="15.6" x14ac:dyDescent="0.3">
      <c r="A137" s="64" t="s">
        <v>35</v>
      </c>
      <c r="B137" s="32">
        <v>40</v>
      </c>
      <c r="C137" s="10">
        <v>5.08</v>
      </c>
      <c r="D137" s="10">
        <v>4.5999999999999996</v>
      </c>
      <c r="E137" s="10">
        <v>0.28000000000000003</v>
      </c>
      <c r="F137" s="10">
        <v>63</v>
      </c>
      <c r="G137" s="10">
        <v>0.03</v>
      </c>
      <c r="H137" s="10">
        <v>0.03</v>
      </c>
      <c r="I137" s="10">
        <v>0</v>
      </c>
      <c r="J137" s="140">
        <v>22</v>
      </c>
      <c r="K137" s="101" t="s">
        <v>113</v>
      </c>
    </row>
    <row r="138" spans="1:11" s="57" customFormat="1" ht="15.6" x14ac:dyDescent="0.3">
      <c r="A138" s="25" t="s">
        <v>34</v>
      </c>
      <c r="B138" s="24">
        <v>10</v>
      </c>
      <c r="C138" s="8">
        <v>0.08</v>
      </c>
      <c r="D138" s="8">
        <v>7.25</v>
      </c>
      <c r="E138" s="8">
        <v>0.13</v>
      </c>
      <c r="F138" s="8">
        <v>66</v>
      </c>
      <c r="G138" s="8">
        <v>0</v>
      </c>
      <c r="H138" s="8">
        <v>0.01</v>
      </c>
      <c r="I138" s="8">
        <v>0</v>
      </c>
      <c r="J138" s="139">
        <v>2.4</v>
      </c>
      <c r="K138" s="94" t="s">
        <v>114</v>
      </c>
    </row>
    <row r="139" spans="1:11" s="57" customFormat="1" ht="15.6" x14ac:dyDescent="0.3">
      <c r="A139" s="168" t="s">
        <v>70</v>
      </c>
      <c r="B139" s="169">
        <v>10</v>
      </c>
      <c r="C139" s="14">
        <v>2.3199999999999998</v>
      </c>
      <c r="D139" s="14">
        <v>2.95</v>
      </c>
      <c r="E139" s="14">
        <v>0</v>
      </c>
      <c r="F139" s="14">
        <v>36</v>
      </c>
      <c r="G139" s="163">
        <v>0</v>
      </c>
      <c r="H139" s="163">
        <v>0.03</v>
      </c>
      <c r="I139" s="163">
        <v>7.0000000000000007E-2</v>
      </c>
      <c r="J139" s="142">
        <v>88</v>
      </c>
      <c r="K139" s="113" t="s">
        <v>90</v>
      </c>
    </row>
    <row r="140" spans="1:11" s="4" customFormat="1" ht="15.6" x14ac:dyDescent="0.3">
      <c r="A140" s="11" t="s">
        <v>142</v>
      </c>
      <c r="B140" s="12">
        <v>200</v>
      </c>
      <c r="C140" s="13">
        <v>0.13</v>
      </c>
      <c r="D140" s="13">
        <v>0.02</v>
      </c>
      <c r="E140" s="13">
        <v>15.2</v>
      </c>
      <c r="F140" s="13">
        <v>62</v>
      </c>
      <c r="G140" s="14">
        <v>0</v>
      </c>
      <c r="H140" s="14">
        <v>0</v>
      </c>
      <c r="I140" s="14">
        <v>2.83</v>
      </c>
      <c r="J140" s="142">
        <v>14.2</v>
      </c>
      <c r="K140" s="95" t="s">
        <v>115</v>
      </c>
    </row>
    <row r="141" spans="1:11" s="57" customFormat="1" ht="15.6" x14ac:dyDescent="0.3">
      <c r="A141" s="11" t="s">
        <v>129</v>
      </c>
      <c r="B141" s="55">
        <v>40</v>
      </c>
      <c r="C141" s="13">
        <v>3</v>
      </c>
      <c r="D141" s="13">
        <v>1.1599999999999999</v>
      </c>
      <c r="E141" s="13">
        <v>20.56</v>
      </c>
      <c r="F141" s="13">
        <v>104.8</v>
      </c>
      <c r="G141" s="14">
        <v>0.04</v>
      </c>
      <c r="H141" s="14">
        <v>0.01</v>
      </c>
      <c r="I141" s="14">
        <v>0</v>
      </c>
      <c r="J141" s="142">
        <v>7.6</v>
      </c>
      <c r="K141" s="90" t="s">
        <v>57</v>
      </c>
    </row>
    <row r="142" spans="1:11" s="57" customFormat="1" ht="15.6" x14ac:dyDescent="0.3">
      <c r="A142" s="175" t="s">
        <v>13</v>
      </c>
      <c r="B142" s="59">
        <f>SUM(B136:B141)</f>
        <v>500</v>
      </c>
      <c r="C142" s="17">
        <f t="shared" ref="C142:J142" si="21">SUM(C136:C141)</f>
        <v>16.32</v>
      </c>
      <c r="D142" s="17">
        <f t="shared" si="21"/>
        <v>19.72</v>
      </c>
      <c r="E142" s="17">
        <f t="shared" si="21"/>
        <v>77.440000000000012</v>
      </c>
      <c r="F142" s="17">
        <f t="shared" si="21"/>
        <v>553.69999999999993</v>
      </c>
      <c r="G142" s="17">
        <f t="shared" si="21"/>
        <v>0.17</v>
      </c>
      <c r="H142" s="17">
        <f t="shared" si="21"/>
        <v>0.17</v>
      </c>
      <c r="I142" s="17">
        <f t="shared" si="21"/>
        <v>3.0230000000000001</v>
      </c>
      <c r="J142" s="17">
        <f t="shared" si="21"/>
        <v>259.23</v>
      </c>
      <c r="K142" s="107"/>
    </row>
    <row r="143" spans="1:11" s="60" customFormat="1" ht="22.2" customHeight="1" x14ac:dyDescent="0.3">
      <c r="A143" s="197" t="s">
        <v>14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9"/>
    </row>
    <row r="144" spans="1:11" s="57" customFormat="1" ht="20.25" customHeight="1" x14ac:dyDescent="0.3">
      <c r="A144" s="5" t="s">
        <v>15</v>
      </c>
      <c r="B144" s="6">
        <v>60</v>
      </c>
      <c r="C144" s="7">
        <v>0.67</v>
      </c>
      <c r="D144" s="7">
        <v>0.06</v>
      </c>
      <c r="E144" s="7">
        <v>2.1</v>
      </c>
      <c r="F144" s="7">
        <v>12</v>
      </c>
      <c r="G144" s="8">
        <v>0.01</v>
      </c>
      <c r="H144" s="8">
        <v>0.1</v>
      </c>
      <c r="I144" s="8">
        <v>0.1</v>
      </c>
      <c r="J144" s="139">
        <v>6</v>
      </c>
      <c r="K144" s="106"/>
    </row>
    <row r="145" spans="1:11" s="57" customFormat="1" ht="15.6" x14ac:dyDescent="0.3">
      <c r="A145" s="18" t="s">
        <v>40</v>
      </c>
      <c r="B145" s="19">
        <v>200</v>
      </c>
      <c r="C145" s="20">
        <v>1.44</v>
      </c>
      <c r="D145" s="20">
        <v>3.94</v>
      </c>
      <c r="E145" s="20">
        <v>8.75</v>
      </c>
      <c r="F145" s="20">
        <v>83</v>
      </c>
      <c r="G145" s="21">
        <v>0.04</v>
      </c>
      <c r="H145" s="21">
        <v>0.04</v>
      </c>
      <c r="I145" s="21">
        <v>8.5399999999999991</v>
      </c>
      <c r="J145" s="143">
        <v>39.78</v>
      </c>
      <c r="K145" s="89" t="s">
        <v>93</v>
      </c>
    </row>
    <row r="146" spans="1:11" s="60" customFormat="1" ht="31.2" x14ac:dyDescent="0.3">
      <c r="A146" s="63" t="s">
        <v>71</v>
      </c>
      <c r="B146" s="55">
        <v>90</v>
      </c>
      <c r="C146" s="8">
        <v>11.2</v>
      </c>
      <c r="D146" s="8">
        <v>16.7</v>
      </c>
      <c r="E146" s="8">
        <v>6.6</v>
      </c>
      <c r="F146" s="8">
        <v>222.5</v>
      </c>
      <c r="G146" s="8">
        <v>0.03</v>
      </c>
      <c r="H146" s="8">
        <v>0.09</v>
      </c>
      <c r="I146" s="8">
        <v>0.8</v>
      </c>
      <c r="J146" s="139">
        <v>39.6</v>
      </c>
      <c r="K146" s="103" t="s">
        <v>116</v>
      </c>
    </row>
    <row r="147" spans="1:11" s="57" customFormat="1" ht="15.6" x14ac:dyDescent="0.3">
      <c r="A147" s="64" t="s">
        <v>37</v>
      </c>
      <c r="B147" s="32">
        <v>150</v>
      </c>
      <c r="C147" s="33">
        <f>42.1*0.15</f>
        <v>6.3150000000000004</v>
      </c>
      <c r="D147" s="33">
        <f>30.03*0.15</f>
        <v>4.5045000000000002</v>
      </c>
      <c r="E147" s="33">
        <v>38.85</v>
      </c>
      <c r="F147" s="33">
        <f>1475*0.15</f>
        <v>221.25</v>
      </c>
      <c r="G147" s="33">
        <f>0.82*0.15</f>
        <v>0.12299999999999998</v>
      </c>
      <c r="H147" s="33">
        <v>0.05</v>
      </c>
      <c r="I147" s="33">
        <v>0</v>
      </c>
      <c r="J147" s="148">
        <v>24.05</v>
      </c>
      <c r="K147" s="101" t="s">
        <v>95</v>
      </c>
    </row>
    <row r="148" spans="1:11" s="57" customFormat="1" ht="31.2" x14ac:dyDescent="0.3">
      <c r="A148" s="5" t="s">
        <v>125</v>
      </c>
      <c r="B148" s="24">
        <v>200</v>
      </c>
      <c r="C148" s="8">
        <f>0.8*0.2</f>
        <v>0.16000000000000003</v>
      </c>
      <c r="D148" s="8">
        <f>0.8*0.2</f>
        <v>0.16000000000000003</v>
      </c>
      <c r="E148" s="8">
        <v>27.88</v>
      </c>
      <c r="F148" s="8">
        <f>573*0.2</f>
        <v>114.60000000000001</v>
      </c>
      <c r="G148" s="8">
        <f>0.06*0.2</f>
        <v>1.2E-2</v>
      </c>
      <c r="H148" s="8">
        <f>0.04*0.2</f>
        <v>8.0000000000000002E-3</v>
      </c>
      <c r="I148" s="8">
        <f>4.5*0.2</f>
        <v>0.9</v>
      </c>
      <c r="J148" s="139">
        <v>14.18</v>
      </c>
      <c r="K148" s="90" t="s">
        <v>108</v>
      </c>
    </row>
    <row r="149" spans="1:11" s="57" customFormat="1" ht="31.2" x14ac:dyDescent="0.3">
      <c r="A149" s="25" t="s">
        <v>144</v>
      </c>
      <c r="B149" s="55">
        <v>20</v>
      </c>
      <c r="C149" s="7">
        <v>1.1200000000000001</v>
      </c>
      <c r="D149" s="7">
        <v>0.22</v>
      </c>
      <c r="E149" s="7">
        <v>9.8800000000000008</v>
      </c>
      <c r="F149" s="7">
        <v>45.98</v>
      </c>
      <c r="G149" s="8">
        <v>0.02</v>
      </c>
      <c r="H149" s="8">
        <v>0</v>
      </c>
      <c r="I149" s="8">
        <v>0</v>
      </c>
      <c r="J149" s="139">
        <v>4.5999999999999996</v>
      </c>
      <c r="K149" s="90"/>
    </row>
    <row r="150" spans="1:11" s="57" customFormat="1" ht="15.6" x14ac:dyDescent="0.3">
      <c r="A150" s="11" t="s">
        <v>129</v>
      </c>
      <c r="B150" s="55">
        <v>40</v>
      </c>
      <c r="C150" s="13">
        <v>3</v>
      </c>
      <c r="D150" s="13">
        <v>1.1599999999999999</v>
      </c>
      <c r="E150" s="13">
        <v>20.56</v>
      </c>
      <c r="F150" s="13">
        <v>104.8</v>
      </c>
      <c r="G150" s="14">
        <v>0.04</v>
      </c>
      <c r="H150" s="14">
        <v>0.01</v>
      </c>
      <c r="I150" s="14">
        <v>0</v>
      </c>
      <c r="J150" s="142">
        <v>7.6</v>
      </c>
      <c r="K150" s="90" t="s">
        <v>57</v>
      </c>
    </row>
    <row r="151" spans="1:11" s="57" customFormat="1" ht="15.6" x14ac:dyDescent="0.3">
      <c r="A151" s="175" t="s">
        <v>16</v>
      </c>
      <c r="B151" s="15">
        <f>SUM(B144:B150)</f>
        <v>760</v>
      </c>
      <c r="C151" s="16">
        <f>SUM(C144:C150)</f>
        <v>23.905000000000001</v>
      </c>
      <c r="D151" s="16">
        <f t="shared" ref="D151:J151" si="22">SUM(D144:D150)</f>
        <v>26.744499999999999</v>
      </c>
      <c r="E151" s="16">
        <f t="shared" si="22"/>
        <v>114.61999999999999</v>
      </c>
      <c r="F151" s="16">
        <f t="shared" si="22"/>
        <v>804.13</v>
      </c>
      <c r="G151" s="16">
        <f>SUM(G144:G150)</f>
        <v>0.27499999999999997</v>
      </c>
      <c r="H151" s="16">
        <f t="shared" si="22"/>
        <v>0.29800000000000004</v>
      </c>
      <c r="I151" s="16">
        <f t="shared" si="22"/>
        <v>10.34</v>
      </c>
      <c r="J151" s="176">
        <f t="shared" si="22"/>
        <v>135.80999999999997</v>
      </c>
      <c r="K151" s="107"/>
    </row>
    <row r="152" spans="1:11" s="57" customFormat="1" ht="15.6" x14ac:dyDescent="0.3">
      <c r="A152" s="175" t="s">
        <v>49</v>
      </c>
      <c r="B152" s="15">
        <f>B151+B142</f>
        <v>1260</v>
      </c>
      <c r="C152" s="16">
        <f t="shared" ref="C152:J152" si="23">C151+C142</f>
        <v>40.225000000000001</v>
      </c>
      <c r="D152" s="16">
        <f t="shared" si="23"/>
        <v>46.464500000000001</v>
      </c>
      <c r="E152" s="16">
        <f t="shared" si="23"/>
        <v>192.06</v>
      </c>
      <c r="F152" s="16">
        <f t="shared" si="23"/>
        <v>1357.83</v>
      </c>
      <c r="G152" s="17">
        <f t="shared" si="23"/>
        <v>0.44499999999999995</v>
      </c>
      <c r="H152" s="17">
        <f t="shared" si="23"/>
        <v>0.46800000000000008</v>
      </c>
      <c r="I152" s="17">
        <f t="shared" si="23"/>
        <v>13.363</v>
      </c>
      <c r="J152" s="138">
        <f t="shared" si="23"/>
        <v>395.03999999999996</v>
      </c>
      <c r="K152" s="108"/>
    </row>
    <row r="153" spans="1:11" s="57" customFormat="1" ht="15.6" customHeight="1" x14ac:dyDescent="0.3">
      <c r="A153" s="61" t="s">
        <v>60</v>
      </c>
      <c r="B153" s="61"/>
      <c r="C153" s="61"/>
      <c r="D153" s="61"/>
      <c r="E153" s="61"/>
      <c r="F153" s="61"/>
      <c r="G153" s="66"/>
      <c r="H153" s="66"/>
      <c r="I153" s="66"/>
      <c r="J153" s="147"/>
      <c r="K153" s="155"/>
    </row>
    <row r="154" spans="1:11" s="60" customFormat="1" ht="22.2" customHeight="1" x14ac:dyDescent="0.3">
      <c r="A154" s="197" t="s">
        <v>30</v>
      </c>
      <c r="B154" s="198"/>
      <c r="C154" s="198"/>
      <c r="D154" s="198"/>
      <c r="E154" s="198"/>
      <c r="F154" s="198"/>
      <c r="G154" s="198"/>
      <c r="H154" s="198"/>
      <c r="I154" s="198"/>
      <c r="J154" s="198"/>
      <c r="K154" s="199"/>
    </row>
    <row r="155" spans="1:11" s="57" customFormat="1" ht="31.2" x14ac:dyDescent="0.3">
      <c r="A155" s="63" t="s">
        <v>77</v>
      </c>
      <c r="B155" s="32">
        <v>170</v>
      </c>
      <c r="C155" s="21">
        <v>12.68</v>
      </c>
      <c r="D155" s="21">
        <v>11.13</v>
      </c>
      <c r="E155" s="21">
        <v>66.7</v>
      </c>
      <c r="F155" s="21">
        <v>418.6</v>
      </c>
      <c r="G155" s="21">
        <v>0.08</v>
      </c>
      <c r="H155" s="21">
        <v>0.22</v>
      </c>
      <c r="I155" s="21">
        <v>2.72</v>
      </c>
      <c r="J155" s="143">
        <v>137.04</v>
      </c>
      <c r="K155" s="103" t="s">
        <v>106</v>
      </c>
    </row>
    <row r="156" spans="1:11" s="57" customFormat="1" ht="15.6" x14ac:dyDescent="0.3">
      <c r="A156" s="25" t="s">
        <v>12</v>
      </c>
      <c r="B156" s="6">
        <v>100</v>
      </c>
      <c r="C156" s="7">
        <v>0.4</v>
      </c>
      <c r="D156" s="7">
        <v>0.4</v>
      </c>
      <c r="E156" s="7">
        <v>9.8000000000000007</v>
      </c>
      <c r="F156" s="7">
        <v>47</v>
      </c>
      <c r="G156" s="8">
        <v>0.03</v>
      </c>
      <c r="H156" s="8">
        <v>0.02</v>
      </c>
      <c r="I156" s="8">
        <v>10</v>
      </c>
      <c r="J156" s="139">
        <v>16</v>
      </c>
      <c r="K156" s="79" t="s">
        <v>91</v>
      </c>
    </row>
    <row r="157" spans="1:11" s="57" customFormat="1" ht="15.6" x14ac:dyDescent="0.3">
      <c r="A157" s="26" t="s">
        <v>17</v>
      </c>
      <c r="B157" s="27">
        <v>200</v>
      </c>
      <c r="C157" s="35">
        <v>7.0000000000000007E-2</v>
      </c>
      <c r="D157" s="35">
        <v>0.02</v>
      </c>
      <c r="E157" s="35">
        <v>15</v>
      </c>
      <c r="F157" s="35">
        <v>60</v>
      </c>
      <c r="G157" s="35">
        <v>0</v>
      </c>
      <c r="H157" s="35">
        <v>0</v>
      </c>
      <c r="I157" s="35">
        <v>0.03</v>
      </c>
      <c r="J157" s="141">
        <v>11.1</v>
      </c>
      <c r="K157" s="88" t="s">
        <v>98</v>
      </c>
    </row>
    <row r="158" spans="1:11" s="57" customFormat="1" ht="15.6" x14ac:dyDescent="0.3">
      <c r="A158" s="11" t="s">
        <v>129</v>
      </c>
      <c r="B158" s="55">
        <v>40</v>
      </c>
      <c r="C158" s="13">
        <v>3</v>
      </c>
      <c r="D158" s="13">
        <v>1.1599999999999999</v>
      </c>
      <c r="E158" s="13">
        <v>20.56</v>
      </c>
      <c r="F158" s="13">
        <v>104.8</v>
      </c>
      <c r="G158" s="14">
        <v>0.04</v>
      </c>
      <c r="H158" s="14">
        <v>0.01</v>
      </c>
      <c r="I158" s="14">
        <v>0</v>
      </c>
      <c r="J158" s="142">
        <v>7.6</v>
      </c>
      <c r="K158" s="90" t="s">
        <v>57</v>
      </c>
    </row>
    <row r="159" spans="1:11" s="57" customFormat="1" ht="15.6" x14ac:dyDescent="0.3">
      <c r="A159" s="175" t="s">
        <v>13</v>
      </c>
      <c r="B159" s="15">
        <f>SUM(B155:B158)</f>
        <v>510</v>
      </c>
      <c r="C159" s="16">
        <f t="shared" ref="C159:J159" si="24">SUM(C155:C158)</f>
        <v>16.149999999999999</v>
      </c>
      <c r="D159" s="16">
        <f t="shared" si="24"/>
        <v>12.71</v>
      </c>
      <c r="E159" s="16">
        <f t="shared" si="24"/>
        <v>112.06</v>
      </c>
      <c r="F159" s="16">
        <f t="shared" si="24"/>
        <v>630.4</v>
      </c>
      <c r="G159" s="17">
        <f t="shared" si="24"/>
        <v>0.15</v>
      </c>
      <c r="H159" s="17">
        <f t="shared" si="24"/>
        <v>0.25</v>
      </c>
      <c r="I159" s="17">
        <f t="shared" si="24"/>
        <v>12.75</v>
      </c>
      <c r="J159" s="138">
        <f t="shared" si="24"/>
        <v>171.73999999999998</v>
      </c>
      <c r="K159" s="109"/>
    </row>
    <row r="160" spans="1:11" s="60" customFormat="1" ht="22.2" customHeight="1" x14ac:dyDescent="0.3">
      <c r="A160" s="197" t="s">
        <v>14</v>
      </c>
      <c r="B160" s="198"/>
      <c r="C160" s="198"/>
      <c r="D160" s="198"/>
      <c r="E160" s="198"/>
      <c r="F160" s="198"/>
      <c r="G160" s="198"/>
      <c r="H160" s="198"/>
      <c r="I160" s="198"/>
      <c r="J160" s="198"/>
      <c r="K160" s="199"/>
    </row>
    <row r="161" spans="1:11" s="57" customFormat="1" ht="20.25" customHeight="1" x14ac:dyDescent="0.3">
      <c r="A161" s="5" t="s">
        <v>15</v>
      </c>
      <c r="B161" s="6">
        <v>60</v>
      </c>
      <c r="C161" s="7">
        <v>0.67</v>
      </c>
      <c r="D161" s="7">
        <v>0.06</v>
      </c>
      <c r="E161" s="7">
        <v>2.1</v>
      </c>
      <c r="F161" s="7">
        <v>12</v>
      </c>
      <c r="G161" s="8">
        <v>0.01</v>
      </c>
      <c r="H161" s="8">
        <v>0.1</v>
      </c>
      <c r="I161" s="8">
        <v>0.1</v>
      </c>
      <c r="J161" s="139">
        <v>6</v>
      </c>
      <c r="K161" s="79"/>
    </row>
    <row r="162" spans="1:11" s="57" customFormat="1" ht="15.6" x14ac:dyDescent="0.3">
      <c r="A162" s="63" t="s">
        <v>76</v>
      </c>
      <c r="B162" s="55">
        <v>200</v>
      </c>
      <c r="C162" s="20">
        <f>5.93*0.2</f>
        <v>1.1859999999999999</v>
      </c>
      <c r="D162" s="20">
        <v>3.93</v>
      </c>
      <c r="E162" s="20">
        <f>24.36*0.2</f>
        <v>4.8719999999999999</v>
      </c>
      <c r="F162" s="20">
        <v>61</v>
      </c>
      <c r="G162" s="21">
        <v>0.03</v>
      </c>
      <c r="H162" s="21">
        <v>0.03</v>
      </c>
      <c r="I162" s="21">
        <v>7.9</v>
      </c>
      <c r="J162" s="143">
        <v>28.7</v>
      </c>
      <c r="K162" s="90" t="s">
        <v>117</v>
      </c>
    </row>
    <row r="163" spans="1:11" s="4" customFormat="1" ht="15.6" x14ac:dyDescent="0.3">
      <c r="A163" s="64" t="s">
        <v>78</v>
      </c>
      <c r="B163" s="32">
        <v>200</v>
      </c>
      <c r="C163" s="34">
        <v>18.010000000000002</v>
      </c>
      <c r="D163" s="34">
        <v>8.9499999999999993</v>
      </c>
      <c r="E163" s="34">
        <v>36.450000000000003</v>
      </c>
      <c r="F163" s="34">
        <v>298.66000000000003</v>
      </c>
      <c r="G163" s="34">
        <v>0.14000000000000001</v>
      </c>
      <c r="H163" s="34" t="s">
        <v>138</v>
      </c>
      <c r="I163" s="34">
        <v>6.5</v>
      </c>
      <c r="J163" s="145">
        <v>36.090000000000003</v>
      </c>
      <c r="K163" s="101" t="s">
        <v>97</v>
      </c>
    </row>
    <row r="164" spans="1:11" s="57" customFormat="1" ht="31.2" x14ac:dyDescent="0.3">
      <c r="A164" s="5" t="s">
        <v>125</v>
      </c>
      <c r="B164" s="6">
        <v>200</v>
      </c>
      <c r="C164" s="7">
        <f>0.8*0.2</f>
        <v>0.16000000000000003</v>
      </c>
      <c r="D164" s="7">
        <f>0.8*0.2</f>
        <v>0.16000000000000003</v>
      </c>
      <c r="E164" s="7">
        <v>27.88</v>
      </c>
      <c r="F164" s="7">
        <f>573*0.2</f>
        <v>114.60000000000001</v>
      </c>
      <c r="G164" s="8">
        <f>0.06*0.2</f>
        <v>1.2E-2</v>
      </c>
      <c r="H164" s="8">
        <f>0.04*0.2</f>
        <v>8.0000000000000002E-3</v>
      </c>
      <c r="I164" s="8">
        <f>4.5*0.2</f>
        <v>0.9</v>
      </c>
      <c r="J164" s="139">
        <v>14.18</v>
      </c>
      <c r="K164" s="90" t="s">
        <v>108</v>
      </c>
    </row>
    <row r="165" spans="1:11" s="57" customFormat="1" ht="15.6" x14ac:dyDescent="0.3">
      <c r="A165" s="25" t="s">
        <v>12</v>
      </c>
      <c r="B165" s="24">
        <v>100</v>
      </c>
      <c r="C165" s="7">
        <v>0.4</v>
      </c>
      <c r="D165" s="7">
        <v>0.4</v>
      </c>
      <c r="E165" s="7">
        <v>9.8000000000000007</v>
      </c>
      <c r="F165" s="7">
        <v>47</v>
      </c>
      <c r="G165" s="8">
        <v>0.03</v>
      </c>
      <c r="H165" s="8">
        <v>0.02</v>
      </c>
      <c r="I165" s="8">
        <v>10</v>
      </c>
      <c r="J165" s="139">
        <v>16</v>
      </c>
      <c r="K165" s="79" t="s">
        <v>91</v>
      </c>
    </row>
    <row r="166" spans="1:11" s="57" customFormat="1" ht="31.2" x14ac:dyDescent="0.3">
      <c r="A166" s="25" t="s">
        <v>144</v>
      </c>
      <c r="B166" s="55">
        <v>20</v>
      </c>
      <c r="C166" s="7">
        <v>1.1200000000000001</v>
      </c>
      <c r="D166" s="7">
        <v>0.22</v>
      </c>
      <c r="E166" s="7">
        <v>9.8800000000000008</v>
      </c>
      <c r="F166" s="7">
        <v>45.98</v>
      </c>
      <c r="G166" s="8">
        <v>0.02</v>
      </c>
      <c r="H166" s="8">
        <v>0</v>
      </c>
      <c r="I166" s="8">
        <v>0</v>
      </c>
      <c r="J166" s="139">
        <v>4.5999999999999996</v>
      </c>
      <c r="K166" s="90"/>
    </row>
    <row r="167" spans="1:11" s="57" customFormat="1" ht="15.6" x14ac:dyDescent="0.3">
      <c r="A167" s="11" t="s">
        <v>129</v>
      </c>
      <c r="B167" s="55">
        <v>40</v>
      </c>
      <c r="C167" s="13">
        <v>3</v>
      </c>
      <c r="D167" s="13">
        <v>1.1599999999999999</v>
      </c>
      <c r="E167" s="13">
        <v>20.56</v>
      </c>
      <c r="F167" s="13">
        <v>104.8</v>
      </c>
      <c r="G167" s="14">
        <v>0.04</v>
      </c>
      <c r="H167" s="14">
        <v>0.01</v>
      </c>
      <c r="I167" s="14">
        <v>0</v>
      </c>
      <c r="J167" s="142">
        <v>7.6</v>
      </c>
      <c r="K167" s="90" t="s">
        <v>57</v>
      </c>
    </row>
    <row r="168" spans="1:11" s="57" customFormat="1" ht="15.6" x14ac:dyDescent="0.3">
      <c r="A168" s="175" t="s">
        <v>16</v>
      </c>
      <c r="B168" s="15">
        <f>SUM(B161:B167)</f>
        <v>820</v>
      </c>
      <c r="C168" s="16">
        <f>SUM(C161:C167)</f>
        <v>24.545999999999999</v>
      </c>
      <c r="D168" s="16">
        <f t="shared" ref="D168:J168" si="25">SUM(D161:D167)</f>
        <v>14.88</v>
      </c>
      <c r="E168" s="16">
        <f t="shared" si="25"/>
        <v>111.542</v>
      </c>
      <c r="F168" s="17">
        <f t="shared" si="25"/>
        <v>684.04</v>
      </c>
      <c r="G168" s="17">
        <f t="shared" si="25"/>
        <v>0.28200000000000003</v>
      </c>
      <c r="H168" s="17">
        <f t="shared" si="25"/>
        <v>0.16800000000000001</v>
      </c>
      <c r="I168" s="17">
        <f t="shared" si="25"/>
        <v>25.4</v>
      </c>
      <c r="J168" s="138">
        <f t="shared" si="25"/>
        <v>113.16999999999999</v>
      </c>
      <c r="K168" s="110"/>
    </row>
    <row r="169" spans="1:11" s="57" customFormat="1" ht="15.6" x14ac:dyDescent="0.3">
      <c r="A169" s="61" t="s">
        <v>50</v>
      </c>
      <c r="B169" s="15">
        <f>B168+B159</f>
        <v>1330</v>
      </c>
      <c r="C169" s="16">
        <f>C168+C159</f>
        <v>40.695999999999998</v>
      </c>
      <c r="D169" s="16">
        <f t="shared" ref="D169:J169" si="26">D168+D159</f>
        <v>27.590000000000003</v>
      </c>
      <c r="E169" s="16">
        <f t="shared" si="26"/>
        <v>223.602</v>
      </c>
      <c r="F169" s="16">
        <f t="shared" si="26"/>
        <v>1314.44</v>
      </c>
      <c r="G169" s="17">
        <f t="shared" si="26"/>
        <v>0.43200000000000005</v>
      </c>
      <c r="H169" s="17">
        <f t="shared" si="26"/>
        <v>0.41800000000000004</v>
      </c>
      <c r="I169" s="17">
        <f t="shared" si="26"/>
        <v>38.15</v>
      </c>
      <c r="J169" s="138">
        <f t="shared" si="26"/>
        <v>284.90999999999997</v>
      </c>
      <c r="K169" s="110"/>
    </row>
    <row r="170" spans="1:11" s="57" customFormat="1" ht="15.6" customHeight="1" x14ac:dyDescent="0.3">
      <c r="A170" s="61" t="s">
        <v>61</v>
      </c>
      <c r="B170" s="61"/>
      <c r="C170" s="61"/>
      <c r="D170" s="61"/>
      <c r="E170" s="61"/>
      <c r="F170" s="61"/>
      <c r="G170" s="66"/>
      <c r="H170" s="66"/>
      <c r="I170" s="66"/>
      <c r="J170" s="147"/>
      <c r="K170" s="155"/>
    </row>
    <row r="171" spans="1:11" s="60" customFormat="1" ht="22.2" customHeight="1" x14ac:dyDescent="0.3">
      <c r="A171" s="197" t="s">
        <v>30</v>
      </c>
      <c r="B171" s="198"/>
      <c r="C171" s="198"/>
      <c r="D171" s="198"/>
      <c r="E171" s="198"/>
      <c r="F171" s="198"/>
      <c r="G171" s="198"/>
      <c r="H171" s="198"/>
      <c r="I171" s="198"/>
      <c r="J171" s="198"/>
      <c r="K171" s="199"/>
    </row>
    <row r="172" spans="1:11" s="57" customFormat="1" ht="15.6" x14ac:dyDescent="0.3">
      <c r="A172" s="25" t="s">
        <v>15</v>
      </c>
      <c r="B172" s="24">
        <v>60</v>
      </c>
      <c r="C172" s="7">
        <v>0.67</v>
      </c>
      <c r="D172" s="7">
        <v>0.06</v>
      </c>
      <c r="E172" s="7">
        <v>2.1</v>
      </c>
      <c r="F172" s="7">
        <v>12</v>
      </c>
      <c r="G172" s="8">
        <v>0.01</v>
      </c>
      <c r="H172" s="8">
        <v>0.1</v>
      </c>
      <c r="I172" s="8">
        <v>0.1</v>
      </c>
      <c r="J172" s="139">
        <v>6</v>
      </c>
      <c r="K172" s="94"/>
    </row>
    <row r="173" spans="1:11" s="57" customFormat="1" ht="31.2" x14ac:dyDescent="0.3">
      <c r="A173" s="63" t="s">
        <v>58</v>
      </c>
      <c r="B173" s="55">
        <v>90</v>
      </c>
      <c r="C173" s="21">
        <v>9.0399999999999991</v>
      </c>
      <c r="D173" s="21">
        <v>10.199999999999999</v>
      </c>
      <c r="E173" s="21">
        <v>10.69</v>
      </c>
      <c r="F173" s="21">
        <v>171</v>
      </c>
      <c r="G173" s="21">
        <f>0.05+0.02</f>
        <v>7.0000000000000007E-2</v>
      </c>
      <c r="H173" s="21">
        <v>7.0000000000000007E-2</v>
      </c>
      <c r="I173" s="21">
        <v>0.59</v>
      </c>
      <c r="J173" s="143">
        <v>39.799999999999997</v>
      </c>
      <c r="K173" s="90" t="s">
        <v>118</v>
      </c>
    </row>
    <row r="174" spans="1:11" s="57" customFormat="1" ht="26.4" x14ac:dyDescent="0.3">
      <c r="A174" s="5" t="s">
        <v>54</v>
      </c>
      <c r="B174" s="6">
        <v>150</v>
      </c>
      <c r="C174" s="7">
        <v>8.6</v>
      </c>
      <c r="D174" s="7">
        <v>6.1</v>
      </c>
      <c r="E174" s="7">
        <v>38.64</v>
      </c>
      <c r="F174" s="7">
        <v>243.75</v>
      </c>
      <c r="G174" s="8">
        <v>0.21</v>
      </c>
      <c r="H174" s="8">
        <v>0.11</v>
      </c>
      <c r="I174" s="8">
        <v>0</v>
      </c>
      <c r="J174" s="139">
        <v>14.82</v>
      </c>
      <c r="K174" s="79" t="s">
        <v>95</v>
      </c>
    </row>
    <row r="175" spans="1:11" s="4" customFormat="1" ht="15.6" x14ac:dyDescent="0.3">
      <c r="A175" s="26" t="s">
        <v>17</v>
      </c>
      <c r="B175" s="27">
        <v>200</v>
      </c>
      <c r="C175" s="35">
        <v>7.0000000000000007E-2</v>
      </c>
      <c r="D175" s="35">
        <v>0.02</v>
      </c>
      <c r="E175" s="35">
        <v>15</v>
      </c>
      <c r="F175" s="35">
        <v>60</v>
      </c>
      <c r="G175" s="35">
        <v>0</v>
      </c>
      <c r="H175" s="35">
        <v>0</v>
      </c>
      <c r="I175" s="35">
        <v>0.03</v>
      </c>
      <c r="J175" s="141">
        <v>11.1</v>
      </c>
      <c r="K175" s="88" t="s">
        <v>98</v>
      </c>
    </row>
    <row r="176" spans="1:11" s="57" customFormat="1" ht="15.6" x14ac:dyDescent="0.3">
      <c r="A176" s="11" t="s">
        <v>129</v>
      </c>
      <c r="B176" s="55">
        <v>40</v>
      </c>
      <c r="C176" s="13">
        <v>3</v>
      </c>
      <c r="D176" s="13">
        <v>1.1599999999999999</v>
      </c>
      <c r="E176" s="13">
        <v>20.56</v>
      </c>
      <c r="F176" s="13">
        <v>104.8</v>
      </c>
      <c r="G176" s="14">
        <v>0.04</v>
      </c>
      <c r="H176" s="14">
        <v>0.01</v>
      </c>
      <c r="I176" s="14">
        <v>0</v>
      </c>
      <c r="J176" s="142">
        <v>7.6</v>
      </c>
      <c r="K176" s="90" t="s">
        <v>57</v>
      </c>
    </row>
    <row r="177" spans="1:11" s="57" customFormat="1" ht="15.6" x14ac:dyDescent="0.3">
      <c r="A177" s="174" t="s">
        <v>13</v>
      </c>
      <c r="B177" s="59">
        <f>SUM(B172:B176)</f>
        <v>540</v>
      </c>
      <c r="C177" s="17">
        <f t="shared" ref="C177:J177" si="27">SUM(C172:C176)</f>
        <v>21.38</v>
      </c>
      <c r="D177" s="17">
        <f t="shared" si="27"/>
        <v>17.54</v>
      </c>
      <c r="E177" s="17">
        <f t="shared" si="27"/>
        <v>86.990000000000009</v>
      </c>
      <c r="F177" s="17">
        <f t="shared" si="27"/>
        <v>591.54999999999995</v>
      </c>
      <c r="G177" s="17">
        <f t="shared" si="27"/>
        <v>0.32999999999999996</v>
      </c>
      <c r="H177" s="17">
        <f t="shared" si="27"/>
        <v>0.29000000000000004</v>
      </c>
      <c r="I177" s="17">
        <f t="shared" si="27"/>
        <v>0.72</v>
      </c>
      <c r="J177" s="17">
        <f t="shared" si="27"/>
        <v>79.319999999999993</v>
      </c>
      <c r="K177" s="90"/>
    </row>
    <row r="178" spans="1:11" s="60" customFormat="1" ht="22.2" customHeight="1" x14ac:dyDescent="0.3">
      <c r="A178" s="197" t="s">
        <v>14</v>
      </c>
      <c r="B178" s="198"/>
      <c r="C178" s="198"/>
      <c r="D178" s="198"/>
      <c r="E178" s="198"/>
      <c r="F178" s="198"/>
      <c r="G178" s="198"/>
      <c r="H178" s="198"/>
      <c r="I178" s="198"/>
      <c r="J178" s="198"/>
      <c r="K178" s="199"/>
    </row>
    <row r="179" spans="1:11" s="57" customFormat="1" ht="20.25" customHeight="1" x14ac:dyDescent="0.3">
      <c r="A179" s="25" t="s">
        <v>15</v>
      </c>
      <c r="B179" s="24">
        <v>60</v>
      </c>
      <c r="C179" s="7">
        <v>0.67</v>
      </c>
      <c r="D179" s="7">
        <v>0.06</v>
      </c>
      <c r="E179" s="7">
        <v>2.1</v>
      </c>
      <c r="F179" s="7">
        <v>12</v>
      </c>
      <c r="G179" s="8">
        <v>0.01</v>
      </c>
      <c r="H179" s="8">
        <v>0.1</v>
      </c>
      <c r="I179" s="8">
        <v>0.1</v>
      </c>
      <c r="J179" s="139">
        <v>6</v>
      </c>
      <c r="K179" s="94"/>
    </row>
    <row r="180" spans="1:11" s="57" customFormat="1" ht="46.8" x14ac:dyDescent="0.3">
      <c r="A180" s="28" t="s">
        <v>136</v>
      </c>
      <c r="B180" s="54">
        <v>200</v>
      </c>
      <c r="C180" s="34">
        <v>2.15</v>
      </c>
      <c r="D180" s="34">
        <v>2.27</v>
      </c>
      <c r="E180" s="34">
        <v>13.96</v>
      </c>
      <c r="F180" s="34">
        <v>94.6</v>
      </c>
      <c r="G180" s="34">
        <v>0.09</v>
      </c>
      <c r="H180" s="34">
        <v>0.05</v>
      </c>
      <c r="I180" s="34">
        <v>6.6</v>
      </c>
      <c r="J180" s="145">
        <v>94.6</v>
      </c>
      <c r="K180" s="98" t="s">
        <v>99</v>
      </c>
    </row>
    <row r="181" spans="1:11" s="57" customFormat="1" ht="15.6" x14ac:dyDescent="0.3">
      <c r="A181" s="63" t="s">
        <v>75</v>
      </c>
      <c r="B181" s="55">
        <v>90</v>
      </c>
      <c r="C181" s="7">
        <v>9.52</v>
      </c>
      <c r="D181" s="7">
        <v>25.35</v>
      </c>
      <c r="E181" s="7">
        <v>2.2999999999999998</v>
      </c>
      <c r="F181" s="7">
        <v>274.5</v>
      </c>
      <c r="G181" s="8">
        <v>0.25</v>
      </c>
      <c r="H181" s="8">
        <v>0.08</v>
      </c>
      <c r="I181" s="8">
        <v>0.16</v>
      </c>
      <c r="J181" s="139">
        <v>17.18</v>
      </c>
      <c r="K181" s="90" t="s">
        <v>119</v>
      </c>
    </row>
    <row r="182" spans="1:11" s="4" customFormat="1" ht="26.4" x14ac:dyDescent="0.3">
      <c r="A182" s="5" t="s">
        <v>82</v>
      </c>
      <c r="B182" s="6">
        <v>150</v>
      </c>
      <c r="C182" s="7">
        <v>4.8</v>
      </c>
      <c r="D182" s="7">
        <v>4.4000000000000004</v>
      </c>
      <c r="E182" s="7">
        <v>30.8</v>
      </c>
      <c r="F182" s="7">
        <v>182.5</v>
      </c>
      <c r="G182" s="8">
        <v>0.09</v>
      </c>
      <c r="H182" s="8">
        <v>0.03</v>
      </c>
      <c r="I182" s="8">
        <v>0</v>
      </c>
      <c r="J182" s="139">
        <v>39.200000000000003</v>
      </c>
      <c r="K182" s="79" t="s">
        <v>95</v>
      </c>
    </row>
    <row r="183" spans="1:11" s="57" customFormat="1" ht="31.2" x14ac:dyDescent="0.3">
      <c r="A183" s="5" t="s">
        <v>125</v>
      </c>
      <c r="B183" s="24">
        <v>200</v>
      </c>
      <c r="C183" s="8">
        <f>0.8*0.2</f>
        <v>0.16000000000000003</v>
      </c>
      <c r="D183" s="8">
        <f>0.8*0.2</f>
        <v>0.16000000000000003</v>
      </c>
      <c r="E183" s="8">
        <v>27.88</v>
      </c>
      <c r="F183" s="8">
        <f>573*0.2</f>
        <v>114.60000000000001</v>
      </c>
      <c r="G183" s="8">
        <f>0.06*0.2</f>
        <v>1.2E-2</v>
      </c>
      <c r="H183" s="8">
        <f>0.04*0.2</f>
        <v>8.0000000000000002E-3</v>
      </c>
      <c r="I183" s="8">
        <f>4.5*0.2</f>
        <v>0.9</v>
      </c>
      <c r="J183" s="139">
        <v>14.18</v>
      </c>
      <c r="K183" s="90" t="s">
        <v>108</v>
      </c>
    </row>
    <row r="184" spans="1:11" s="57" customFormat="1" ht="31.2" x14ac:dyDescent="0.3">
      <c r="A184" s="25" t="s">
        <v>144</v>
      </c>
      <c r="B184" s="55">
        <v>20</v>
      </c>
      <c r="C184" s="7">
        <v>1.1200000000000001</v>
      </c>
      <c r="D184" s="7">
        <v>0.22</v>
      </c>
      <c r="E184" s="7">
        <v>9.8800000000000008</v>
      </c>
      <c r="F184" s="7">
        <v>45.98</v>
      </c>
      <c r="G184" s="8">
        <v>0.02</v>
      </c>
      <c r="H184" s="8">
        <v>0</v>
      </c>
      <c r="I184" s="8">
        <v>0</v>
      </c>
      <c r="J184" s="139">
        <v>4.5999999999999996</v>
      </c>
      <c r="K184" s="90"/>
    </row>
    <row r="185" spans="1:11" s="57" customFormat="1" ht="15.6" x14ac:dyDescent="0.3">
      <c r="A185" s="11" t="s">
        <v>129</v>
      </c>
      <c r="B185" s="55">
        <v>40</v>
      </c>
      <c r="C185" s="13">
        <v>3</v>
      </c>
      <c r="D185" s="13">
        <v>1.1599999999999999</v>
      </c>
      <c r="E185" s="13">
        <v>20.56</v>
      </c>
      <c r="F185" s="13">
        <v>104.8</v>
      </c>
      <c r="G185" s="14">
        <v>0.04</v>
      </c>
      <c r="H185" s="14">
        <v>0.01</v>
      </c>
      <c r="I185" s="14">
        <v>0</v>
      </c>
      <c r="J185" s="142">
        <v>7.6</v>
      </c>
      <c r="K185" s="90" t="s">
        <v>57</v>
      </c>
    </row>
    <row r="186" spans="1:11" s="57" customFormat="1" ht="15.6" x14ac:dyDescent="0.3">
      <c r="A186" s="174" t="s">
        <v>16</v>
      </c>
      <c r="B186" s="59">
        <f>SUM(B179:B185)</f>
        <v>760</v>
      </c>
      <c r="C186" s="17">
        <f t="shared" ref="C186:J186" si="28">SUM(C179:C185)</f>
        <v>21.42</v>
      </c>
      <c r="D186" s="17">
        <f t="shared" si="28"/>
        <v>33.61999999999999</v>
      </c>
      <c r="E186" s="17">
        <f t="shared" si="28"/>
        <v>107.48</v>
      </c>
      <c r="F186" s="17">
        <f t="shared" si="28"/>
        <v>828.98</v>
      </c>
      <c r="G186" s="17">
        <f t="shared" si="28"/>
        <v>0.51200000000000001</v>
      </c>
      <c r="H186" s="17">
        <f t="shared" si="28"/>
        <v>0.27800000000000002</v>
      </c>
      <c r="I186" s="17">
        <f t="shared" si="28"/>
        <v>7.76</v>
      </c>
      <c r="J186" s="17">
        <f t="shared" si="28"/>
        <v>183.36</v>
      </c>
      <c r="K186" s="111"/>
    </row>
    <row r="187" spans="1:11" s="57" customFormat="1" ht="15.6" x14ac:dyDescent="0.3">
      <c r="A187" s="58" t="s">
        <v>150</v>
      </c>
      <c r="B187" s="15">
        <f>B186+B177</f>
        <v>1300</v>
      </c>
      <c r="C187" s="16">
        <f>C186+C177</f>
        <v>42.8</v>
      </c>
      <c r="D187" s="16">
        <f t="shared" ref="D187" si="29">D186+D177</f>
        <v>51.159999999999989</v>
      </c>
      <c r="E187" s="16">
        <f t="shared" ref="E187" si="30">E186+E177</f>
        <v>194.47000000000003</v>
      </c>
      <c r="F187" s="16">
        <f t="shared" ref="F187" si="31">F186+F177</f>
        <v>1420.53</v>
      </c>
      <c r="G187" s="16">
        <f t="shared" ref="G187" si="32">G186+G177</f>
        <v>0.84199999999999997</v>
      </c>
      <c r="H187" s="16">
        <f t="shared" ref="H187" si="33">H186+H177</f>
        <v>0.56800000000000006</v>
      </c>
      <c r="I187" s="16">
        <f t="shared" ref="I187" si="34">I186+I177</f>
        <v>8.48</v>
      </c>
      <c r="J187" s="16">
        <f t="shared" ref="J187" si="35">J186+J177</f>
        <v>262.68</v>
      </c>
      <c r="K187" s="112"/>
    </row>
    <row r="188" spans="1:11" s="57" customFormat="1" ht="15.6" customHeight="1" x14ac:dyDescent="0.3">
      <c r="A188" s="61" t="s">
        <v>62</v>
      </c>
      <c r="B188" s="61"/>
      <c r="C188" s="61"/>
      <c r="D188" s="61"/>
      <c r="E188" s="61"/>
      <c r="F188" s="61"/>
      <c r="G188" s="66"/>
      <c r="H188" s="66"/>
      <c r="I188" s="66"/>
      <c r="J188" s="147"/>
      <c r="K188" s="155"/>
    </row>
    <row r="189" spans="1:11" s="60" customFormat="1" ht="22.2" customHeight="1" x14ac:dyDescent="0.3">
      <c r="A189" s="197" t="s">
        <v>30</v>
      </c>
      <c r="B189" s="198"/>
      <c r="C189" s="198"/>
      <c r="D189" s="198"/>
      <c r="E189" s="198"/>
      <c r="F189" s="198"/>
      <c r="G189" s="198"/>
      <c r="H189" s="198"/>
      <c r="I189" s="198"/>
      <c r="J189" s="198"/>
      <c r="K189" s="199"/>
    </row>
    <row r="190" spans="1:11" s="57" customFormat="1" ht="15.6" x14ac:dyDescent="0.3">
      <c r="A190" s="25" t="s">
        <v>15</v>
      </c>
      <c r="B190" s="24">
        <v>60</v>
      </c>
      <c r="C190" s="7">
        <v>0.67</v>
      </c>
      <c r="D190" s="7">
        <v>0.06</v>
      </c>
      <c r="E190" s="7">
        <v>2.1</v>
      </c>
      <c r="F190" s="7">
        <v>12</v>
      </c>
      <c r="G190" s="8">
        <v>0.01</v>
      </c>
      <c r="H190" s="8">
        <v>0.1</v>
      </c>
      <c r="I190" s="8">
        <v>0.1</v>
      </c>
      <c r="J190" s="139">
        <v>6</v>
      </c>
      <c r="K190" s="94"/>
    </row>
    <row r="191" spans="1:11" s="36" customFormat="1" ht="31.2" x14ac:dyDescent="0.25">
      <c r="A191" s="63" t="s">
        <v>83</v>
      </c>
      <c r="B191" s="55">
        <v>90</v>
      </c>
      <c r="C191" s="8">
        <v>6.41</v>
      </c>
      <c r="D191" s="8">
        <v>7.16</v>
      </c>
      <c r="E191" s="8">
        <v>8.39</v>
      </c>
      <c r="F191" s="8">
        <v>123.55</v>
      </c>
      <c r="G191" s="8">
        <v>0.16</v>
      </c>
      <c r="H191" s="8">
        <v>0.06</v>
      </c>
      <c r="I191" s="8">
        <v>0.59</v>
      </c>
      <c r="J191" s="139">
        <v>22.87</v>
      </c>
      <c r="K191" s="90" t="s">
        <v>120</v>
      </c>
    </row>
    <row r="192" spans="1:11" s="57" customFormat="1" ht="31.2" x14ac:dyDescent="0.3">
      <c r="A192" s="63" t="s">
        <v>137</v>
      </c>
      <c r="B192" s="55">
        <v>155</v>
      </c>
      <c r="C192" s="8">
        <v>5.56</v>
      </c>
      <c r="D192" s="8">
        <v>8.1</v>
      </c>
      <c r="E192" s="8">
        <v>26.5</v>
      </c>
      <c r="F192" s="8">
        <v>201.45</v>
      </c>
      <c r="G192" s="8">
        <v>0.06</v>
      </c>
      <c r="H192" s="8">
        <v>0.03</v>
      </c>
      <c r="I192" s="8">
        <v>0</v>
      </c>
      <c r="J192" s="139">
        <v>6.06</v>
      </c>
      <c r="K192" s="90" t="s">
        <v>104</v>
      </c>
    </row>
    <row r="193" spans="1:11" s="57" customFormat="1" ht="15.6" x14ac:dyDescent="0.3">
      <c r="A193" s="26" t="s">
        <v>17</v>
      </c>
      <c r="B193" s="27">
        <v>200</v>
      </c>
      <c r="C193" s="35">
        <v>7.0000000000000007E-2</v>
      </c>
      <c r="D193" s="35">
        <v>0.02</v>
      </c>
      <c r="E193" s="35">
        <v>15</v>
      </c>
      <c r="F193" s="35">
        <v>60</v>
      </c>
      <c r="G193" s="35">
        <v>0</v>
      </c>
      <c r="H193" s="35">
        <v>0</v>
      </c>
      <c r="I193" s="35">
        <v>0.03</v>
      </c>
      <c r="J193" s="141">
        <v>11.1</v>
      </c>
      <c r="K193" s="88" t="s">
        <v>98</v>
      </c>
    </row>
    <row r="194" spans="1:11" s="57" customFormat="1" ht="15.6" x14ac:dyDescent="0.3">
      <c r="A194" s="11" t="s">
        <v>129</v>
      </c>
      <c r="B194" s="55">
        <v>40</v>
      </c>
      <c r="C194" s="13">
        <v>3</v>
      </c>
      <c r="D194" s="13">
        <v>1.1599999999999999</v>
      </c>
      <c r="E194" s="13">
        <v>20.56</v>
      </c>
      <c r="F194" s="13">
        <v>104.8</v>
      </c>
      <c r="G194" s="14">
        <v>0.04</v>
      </c>
      <c r="H194" s="14">
        <v>0.01</v>
      </c>
      <c r="I194" s="14">
        <v>0</v>
      </c>
      <c r="J194" s="142">
        <v>7.6</v>
      </c>
      <c r="K194" s="90" t="s">
        <v>57</v>
      </c>
    </row>
    <row r="195" spans="1:11" s="57" customFormat="1" ht="15.6" x14ac:dyDescent="0.3">
      <c r="A195" s="174" t="s">
        <v>13</v>
      </c>
      <c r="B195" s="59">
        <f>SUM(B190:B194)</f>
        <v>545</v>
      </c>
      <c r="C195" s="17">
        <f t="shared" ref="C195:J195" si="36">SUM(C190:C194)</f>
        <v>15.71</v>
      </c>
      <c r="D195" s="17">
        <f t="shared" si="36"/>
        <v>16.5</v>
      </c>
      <c r="E195" s="17">
        <f t="shared" si="36"/>
        <v>72.55</v>
      </c>
      <c r="F195" s="17">
        <f t="shared" si="36"/>
        <v>501.8</v>
      </c>
      <c r="G195" s="17">
        <f t="shared" si="36"/>
        <v>0.27</v>
      </c>
      <c r="H195" s="17">
        <f t="shared" si="36"/>
        <v>0.2</v>
      </c>
      <c r="I195" s="17">
        <f t="shared" si="36"/>
        <v>0.72</v>
      </c>
      <c r="J195" s="138">
        <f t="shared" si="36"/>
        <v>53.63</v>
      </c>
      <c r="K195" s="90"/>
    </row>
    <row r="196" spans="1:11" s="60" customFormat="1" ht="22.2" customHeight="1" x14ac:dyDescent="0.3">
      <c r="A196" s="197" t="s">
        <v>14</v>
      </c>
      <c r="B196" s="198"/>
      <c r="C196" s="198"/>
      <c r="D196" s="198"/>
      <c r="E196" s="198"/>
      <c r="F196" s="198"/>
      <c r="G196" s="198"/>
      <c r="H196" s="198"/>
      <c r="I196" s="198"/>
      <c r="J196" s="198"/>
      <c r="K196" s="199"/>
    </row>
    <row r="197" spans="1:11" s="57" customFormat="1" ht="20.25" customHeight="1" x14ac:dyDescent="0.3">
      <c r="A197" s="25" t="s">
        <v>15</v>
      </c>
      <c r="B197" s="24">
        <v>60</v>
      </c>
      <c r="C197" s="7">
        <v>0.67</v>
      </c>
      <c r="D197" s="7">
        <v>0.06</v>
      </c>
      <c r="E197" s="7">
        <v>2.1</v>
      </c>
      <c r="F197" s="7">
        <v>12</v>
      </c>
      <c r="G197" s="8">
        <v>0.01</v>
      </c>
      <c r="H197" s="8">
        <v>0.1</v>
      </c>
      <c r="I197" s="8">
        <v>0.1</v>
      </c>
      <c r="J197" s="139">
        <v>6</v>
      </c>
      <c r="K197" s="94"/>
    </row>
    <row r="198" spans="1:11" s="57" customFormat="1" ht="15.6" x14ac:dyDescent="0.3">
      <c r="A198" s="63" t="s">
        <v>74</v>
      </c>
      <c r="B198" s="55">
        <v>200</v>
      </c>
      <c r="C198" s="8">
        <v>1.5780000000000001</v>
      </c>
      <c r="D198" s="8">
        <v>2.17</v>
      </c>
      <c r="E198" s="8">
        <v>9.69</v>
      </c>
      <c r="F198" s="8">
        <v>68.599999999999994</v>
      </c>
      <c r="G198" s="8">
        <v>7.0000000000000007E-2</v>
      </c>
      <c r="H198" s="8">
        <v>0.04</v>
      </c>
      <c r="I198" s="8">
        <v>6.6</v>
      </c>
      <c r="J198" s="139">
        <v>21.36</v>
      </c>
      <c r="K198" s="90" t="s">
        <v>121</v>
      </c>
    </row>
    <row r="199" spans="1:11" s="57" customFormat="1" ht="15.6" x14ac:dyDescent="0.3">
      <c r="A199" s="63" t="s">
        <v>73</v>
      </c>
      <c r="B199" s="55">
        <v>200</v>
      </c>
      <c r="C199" s="21">
        <v>14.06</v>
      </c>
      <c r="D199" s="21">
        <v>33.71</v>
      </c>
      <c r="E199" s="21">
        <v>18.95</v>
      </c>
      <c r="F199" s="21">
        <v>437.71</v>
      </c>
      <c r="G199" s="21">
        <v>0.43</v>
      </c>
      <c r="H199" s="21">
        <v>0.17</v>
      </c>
      <c r="I199" s="21">
        <v>7.72</v>
      </c>
      <c r="J199" s="143">
        <v>32.79</v>
      </c>
      <c r="K199" s="90" t="s">
        <v>122</v>
      </c>
    </row>
    <row r="200" spans="1:11" s="57" customFormat="1" ht="31.2" x14ac:dyDescent="0.3">
      <c r="A200" s="5" t="s">
        <v>125</v>
      </c>
      <c r="B200" s="24">
        <v>200</v>
      </c>
      <c r="C200" s="8">
        <f>0.8*0.2</f>
        <v>0.16000000000000003</v>
      </c>
      <c r="D200" s="8">
        <f>0.8*0.2</f>
        <v>0.16000000000000003</v>
      </c>
      <c r="E200" s="8">
        <v>27.88</v>
      </c>
      <c r="F200" s="8">
        <f>573*0.2</f>
        <v>114.60000000000001</v>
      </c>
      <c r="G200" s="8">
        <f>0.06*0.2</f>
        <v>1.2E-2</v>
      </c>
      <c r="H200" s="8">
        <f>0.04*0.2</f>
        <v>8.0000000000000002E-3</v>
      </c>
      <c r="I200" s="8">
        <f>4.5*0.2</f>
        <v>0.9</v>
      </c>
      <c r="J200" s="139">
        <v>14.18</v>
      </c>
      <c r="K200" s="90" t="s">
        <v>108</v>
      </c>
    </row>
    <row r="201" spans="1:11" s="57" customFormat="1" ht="15.6" x14ac:dyDescent="0.3">
      <c r="A201" s="25" t="s">
        <v>12</v>
      </c>
      <c r="B201" s="24">
        <v>100</v>
      </c>
      <c r="C201" s="7">
        <v>0.4</v>
      </c>
      <c r="D201" s="7">
        <v>0.4</v>
      </c>
      <c r="E201" s="7">
        <v>9.8000000000000007</v>
      </c>
      <c r="F201" s="7">
        <v>47</v>
      </c>
      <c r="G201" s="8">
        <v>0.03</v>
      </c>
      <c r="H201" s="8">
        <v>0.02</v>
      </c>
      <c r="I201" s="8">
        <v>10</v>
      </c>
      <c r="J201" s="139">
        <v>16</v>
      </c>
      <c r="K201" s="94" t="s">
        <v>91</v>
      </c>
    </row>
    <row r="202" spans="1:11" s="57" customFormat="1" ht="31.2" x14ac:dyDescent="0.3">
      <c r="A202" s="25" t="s">
        <v>144</v>
      </c>
      <c r="B202" s="55">
        <v>20</v>
      </c>
      <c r="C202" s="7">
        <v>1.1200000000000001</v>
      </c>
      <c r="D202" s="7">
        <v>0.22</v>
      </c>
      <c r="E202" s="7">
        <v>9.8800000000000008</v>
      </c>
      <c r="F202" s="7">
        <v>45.98</v>
      </c>
      <c r="G202" s="8">
        <v>0.02</v>
      </c>
      <c r="H202" s="8">
        <v>0</v>
      </c>
      <c r="I202" s="8">
        <v>0</v>
      </c>
      <c r="J202" s="139">
        <v>4.5999999999999996</v>
      </c>
      <c r="K202" s="90"/>
    </row>
    <row r="203" spans="1:11" s="57" customFormat="1" ht="15.6" x14ac:dyDescent="0.3">
      <c r="A203" s="11" t="s">
        <v>129</v>
      </c>
      <c r="B203" s="55">
        <v>40</v>
      </c>
      <c r="C203" s="13">
        <v>3</v>
      </c>
      <c r="D203" s="13">
        <v>1.1599999999999999</v>
      </c>
      <c r="E203" s="13">
        <v>20.56</v>
      </c>
      <c r="F203" s="13">
        <v>104.8</v>
      </c>
      <c r="G203" s="14">
        <v>0.04</v>
      </c>
      <c r="H203" s="14">
        <v>0.01</v>
      </c>
      <c r="I203" s="14">
        <v>0</v>
      </c>
      <c r="J203" s="142">
        <v>7.6</v>
      </c>
      <c r="K203" s="90" t="s">
        <v>57</v>
      </c>
    </row>
    <row r="204" spans="1:11" s="57" customFormat="1" ht="15.6" x14ac:dyDescent="0.3">
      <c r="A204" s="174" t="s">
        <v>16</v>
      </c>
      <c r="B204" s="59">
        <f>SUM(B197:B203)</f>
        <v>820</v>
      </c>
      <c r="C204" s="17">
        <f t="shared" ref="C204:J204" si="37">SUM(C197:C203)</f>
        <v>20.988</v>
      </c>
      <c r="D204" s="17">
        <f t="shared" si="37"/>
        <v>37.879999999999988</v>
      </c>
      <c r="E204" s="17">
        <f t="shared" si="37"/>
        <v>98.86</v>
      </c>
      <c r="F204" s="17">
        <f t="shared" si="37"/>
        <v>830.68999999999994</v>
      </c>
      <c r="G204" s="17">
        <f t="shared" si="37"/>
        <v>0.6120000000000001</v>
      </c>
      <c r="H204" s="17">
        <f t="shared" si="37"/>
        <v>0.34800000000000009</v>
      </c>
      <c r="I204" s="17">
        <f t="shared" si="37"/>
        <v>25.32</v>
      </c>
      <c r="J204" s="138">
        <f t="shared" si="37"/>
        <v>102.52999999999999</v>
      </c>
      <c r="K204" s="90"/>
    </row>
    <row r="205" spans="1:11" s="57" customFormat="1" ht="15.6" x14ac:dyDescent="0.3">
      <c r="A205" s="58" t="s">
        <v>51</v>
      </c>
      <c r="B205" s="59">
        <f>B204+B195</f>
        <v>1365</v>
      </c>
      <c r="C205" s="17">
        <f>C204+C195</f>
        <v>36.698</v>
      </c>
      <c r="D205" s="17">
        <f>D204+D195</f>
        <v>54.379999999999988</v>
      </c>
      <c r="E205" s="17">
        <f t="shared" ref="E205:J205" si="38">E204+E195</f>
        <v>171.41</v>
      </c>
      <c r="F205" s="17">
        <f t="shared" si="38"/>
        <v>1332.49</v>
      </c>
      <c r="G205" s="17">
        <f t="shared" si="38"/>
        <v>0.88200000000000012</v>
      </c>
      <c r="H205" s="17">
        <f t="shared" si="38"/>
        <v>0.54800000000000004</v>
      </c>
      <c r="I205" s="17">
        <f t="shared" si="38"/>
        <v>26.04</v>
      </c>
      <c r="J205" s="138">
        <f t="shared" si="38"/>
        <v>156.16</v>
      </c>
      <c r="K205" s="90"/>
    </row>
    <row r="206" spans="1:11" s="57" customFormat="1" ht="15.6" customHeight="1" x14ac:dyDescent="0.3">
      <c r="A206" s="61" t="s">
        <v>63</v>
      </c>
      <c r="B206" s="61"/>
      <c r="C206" s="61"/>
      <c r="D206" s="61"/>
      <c r="E206" s="61"/>
      <c r="F206" s="61"/>
      <c r="G206" s="66"/>
      <c r="H206" s="66"/>
      <c r="I206" s="66"/>
      <c r="J206" s="147"/>
      <c r="K206" s="155"/>
    </row>
    <row r="207" spans="1:11" s="60" customFormat="1" ht="22.2" customHeight="1" x14ac:dyDescent="0.3">
      <c r="A207" s="197" t="s">
        <v>30</v>
      </c>
      <c r="B207" s="198"/>
      <c r="C207" s="198"/>
      <c r="D207" s="198"/>
      <c r="E207" s="198"/>
      <c r="F207" s="198"/>
      <c r="G207" s="198"/>
      <c r="H207" s="198"/>
      <c r="I207" s="198"/>
      <c r="J207" s="198"/>
      <c r="K207" s="199"/>
    </row>
    <row r="208" spans="1:11" s="57" customFormat="1" ht="15.6" x14ac:dyDescent="0.3">
      <c r="A208" s="25" t="s">
        <v>15</v>
      </c>
      <c r="B208" s="24">
        <v>60</v>
      </c>
      <c r="C208" s="7">
        <v>0.67</v>
      </c>
      <c r="D208" s="7">
        <v>0.06</v>
      </c>
      <c r="E208" s="7">
        <v>2.1</v>
      </c>
      <c r="F208" s="7">
        <v>12</v>
      </c>
      <c r="G208" s="8">
        <v>0.01</v>
      </c>
      <c r="H208" s="8">
        <v>0.1</v>
      </c>
      <c r="I208" s="8">
        <v>0.1</v>
      </c>
      <c r="J208" s="139">
        <v>6</v>
      </c>
      <c r="K208" s="94"/>
    </row>
    <row r="209" spans="1:11" s="57" customFormat="1" ht="37.799999999999997" customHeight="1" x14ac:dyDescent="0.3">
      <c r="A209" s="63" t="s">
        <v>87</v>
      </c>
      <c r="B209" s="32">
        <v>90</v>
      </c>
      <c r="C209" s="10">
        <v>12.69</v>
      </c>
      <c r="D209" s="10">
        <v>5.0999999999999996</v>
      </c>
      <c r="E209" s="10">
        <v>3.9</v>
      </c>
      <c r="F209" s="10">
        <v>113.76</v>
      </c>
      <c r="G209" s="10">
        <v>0.03</v>
      </c>
      <c r="H209" s="10">
        <v>0.04</v>
      </c>
      <c r="I209" s="10">
        <v>1.1000000000000001</v>
      </c>
      <c r="J209" s="140">
        <v>20.7</v>
      </c>
      <c r="K209" s="103" t="s">
        <v>123</v>
      </c>
    </row>
    <row r="210" spans="1:11" s="57" customFormat="1" ht="26.4" x14ac:dyDescent="0.3">
      <c r="A210" s="25" t="s">
        <v>38</v>
      </c>
      <c r="B210" s="24">
        <v>150</v>
      </c>
      <c r="C210" s="8">
        <v>6.6</v>
      </c>
      <c r="D210" s="8">
        <v>5.73</v>
      </c>
      <c r="E210" s="8">
        <v>37.880000000000003</v>
      </c>
      <c r="F210" s="8">
        <v>229.5</v>
      </c>
      <c r="G210" s="8">
        <v>0</v>
      </c>
      <c r="H210" s="8">
        <v>0.17</v>
      </c>
      <c r="I210" s="8">
        <v>0.02</v>
      </c>
      <c r="J210" s="139">
        <v>16.64</v>
      </c>
      <c r="K210" s="94" t="s">
        <v>95</v>
      </c>
    </row>
    <row r="211" spans="1:11" s="57" customFormat="1" ht="15.6" x14ac:dyDescent="0.3">
      <c r="A211" s="26" t="s">
        <v>17</v>
      </c>
      <c r="B211" s="27">
        <v>200</v>
      </c>
      <c r="C211" s="35">
        <v>7.0000000000000007E-2</v>
      </c>
      <c r="D211" s="35">
        <v>0.02</v>
      </c>
      <c r="E211" s="35">
        <v>15</v>
      </c>
      <c r="F211" s="35">
        <v>60</v>
      </c>
      <c r="G211" s="35">
        <v>0</v>
      </c>
      <c r="H211" s="35">
        <v>0</v>
      </c>
      <c r="I211" s="35">
        <v>0.03</v>
      </c>
      <c r="J211" s="141">
        <v>11.1</v>
      </c>
      <c r="K211" s="88" t="s">
        <v>98</v>
      </c>
    </row>
    <row r="212" spans="1:11" s="57" customFormat="1" ht="15.6" x14ac:dyDescent="0.3">
      <c r="A212" s="11" t="s">
        <v>129</v>
      </c>
      <c r="B212" s="55">
        <v>40</v>
      </c>
      <c r="C212" s="13">
        <v>3</v>
      </c>
      <c r="D212" s="13">
        <v>1.1599999999999999</v>
      </c>
      <c r="E212" s="13">
        <v>20.56</v>
      </c>
      <c r="F212" s="13">
        <v>104.8</v>
      </c>
      <c r="G212" s="14">
        <v>0.04</v>
      </c>
      <c r="H212" s="14">
        <v>0.01</v>
      </c>
      <c r="I212" s="14">
        <v>0</v>
      </c>
      <c r="J212" s="142">
        <v>7.6</v>
      </c>
      <c r="K212" s="90" t="s">
        <v>57</v>
      </c>
    </row>
    <row r="213" spans="1:11" s="57" customFormat="1" ht="15.6" x14ac:dyDescent="0.3">
      <c r="A213" s="174" t="s">
        <v>13</v>
      </c>
      <c r="B213" s="59">
        <f>SUM(B208:B212)</f>
        <v>540</v>
      </c>
      <c r="C213" s="17">
        <f t="shared" ref="C213:J213" si="39">SUM(C208:C212)</f>
        <v>23.03</v>
      </c>
      <c r="D213" s="17">
        <f t="shared" si="39"/>
        <v>12.07</v>
      </c>
      <c r="E213" s="17">
        <f t="shared" si="39"/>
        <v>79.44</v>
      </c>
      <c r="F213" s="17">
        <f t="shared" si="39"/>
        <v>520.05999999999995</v>
      </c>
      <c r="G213" s="17">
        <f t="shared" si="39"/>
        <v>0.08</v>
      </c>
      <c r="H213" s="17">
        <f t="shared" si="39"/>
        <v>0.32000000000000006</v>
      </c>
      <c r="I213" s="17">
        <f t="shared" si="39"/>
        <v>1.2500000000000002</v>
      </c>
      <c r="J213" s="138">
        <f t="shared" si="39"/>
        <v>62.040000000000006</v>
      </c>
      <c r="K213" s="90"/>
    </row>
    <row r="214" spans="1:11" s="60" customFormat="1" ht="22.2" customHeight="1" x14ac:dyDescent="0.3">
      <c r="A214" s="197" t="s">
        <v>14</v>
      </c>
      <c r="B214" s="198"/>
      <c r="C214" s="198"/>
      <c r="D214" s="198"/>
      <c r="E214" s="198"/>
      <c r="F214" s="198"/>
      <c r="G214" s="198"/>
      <c r="H214" s="198"/>
      <c r="I214" s="198"/>
      <c r="J214" s="198"/>
      <c r="K214" s="199"/>
    </row>
    <row r="215" spans="1:11" s="57" customFormat="1" ht="20.25" customHeight="1" x14ac:dyDescent="0.3">
      <c r="A215" s="25" t="s">
        <v>130</v>
      </c>
      <c r="B215" s="24">
        <v>60</v>
      </c>
      <c r="C215" s="7">
        <v>1.02</v>
      </c>
      <c r="D215" s="7">
        <v>3</v>
      </c>
      <c r="E215" s="7">
        <v>5.07</v>
      </c>
      <c r="F215" s="7">
        <v>51.42</v>
      </c>
      <c r="G215" s="8">
        <v>0.01</v>
      </c>
      <c r="H215" s="8">
        <v>0.01</v>
      </c>
      <c r="I215" s="8">
        <v>11.88</v>
      </c>
      <c r="J215" s="139">
        <v>31.3</v>
      </c>
      <c r="K215" s="94"/>
    </row>
    <row r="216" spans="1:11" s="57" customFormat="1" ht="36" customHeight="1" x14ac:dyDescent="0.3">
      <c r="A216" s="63" t="s">
        <v>80</v>
      </c>
      <c r="B216" s="55">
        <v>200</v>
      </c>
      <c r="C216" s="21">
        <f>21.96*0.2</f>
        <v>4.3920000000000003</v>
      </c>
      <c r="D216" s="21">
        <f>21.08*0.2</f>
        <v>4.2160000000000002</v>
      </c>
      <c r="E216" s="21">
        <v>13.23</v>
      </c>
      <c r="F216" s="21">
        <f>593*0.2</f>
        <v>118.60000000000001</v>
      </c>
      <c r="G216" s="21">
        <v>0.18</v>
      </c>
      <c r="H216" s="21">
        <v>0.06</v>
      </c>
      <c r="I216" s="21">
        <v>4.66</v>
      </c>
      <c r="J216" s="143">
        <v>34.14</v>
      </c>
      <c r="K216" s="90" t="s">
        <v>103</v>
      </c>
    </row>
    <row r="217" spans="1:11" s="57" customFormat="1" ht="31.2" x14ac:dyDescent="0.3">
      <c r="A217" s="28" t="s">
        <v>56</v>
      </c>
      <c r="B217" s="54">
        <v>90</v>
      </c>
      <c r="C217" s="34">
        <v>8.7799999999999994</v>
      </c>
      <c r="D217" s="34">
        <v>4.46</v>
      </c>
      <c r="E217" s="34">
        <v>3.42</v>
      </c>
      <c r="F217" s="34">
        <v>94.5</v>
      </c>
      <c r="G217" s="34">
        <v>0.05</v>
      </c>
      <c r="H217" s="34">
        <v>0.05</v>
      </c>
      <c r="I217" s="34">
        <v>3.36</v>
      </c>
      <c r="J217" s="145">
        <v>35.159999999999997</v>
      </c>
      <c r="K217" s="98" t="s">
        <v>100</v>
      </c>
    </row>
    <row r="218" spans="1:11" s="57" customFormat="1" ht="15.6" x14ac:dyDescent="0.3">
      <c r="A218" s="28" t="s">
        <v>72</v>
      </c>
      <c r="B218" s="29">
        <v>153</v>
      </c>
      <c r="C218" s="21">
        <v>3.84</v>
      </c>
      <c r="D218" s="21">
        <v>6.98</v>
      </c>
      <c r="E218" s="21">
        <v>20.48</v>
      </c>
      <c r="F218" s="21">
        <v>157.05000000000001</v>
      </c>
      <c r="G218" s="21">
        <v>0.14000000000000001</v>
      </c>
      <c r="H218" s="21">
        <v>0.11</v>
      </c>
      <c r="I218" s="21">
        <v>18.16</v>
      </c>
      <c r="J218" s="143">
        <v>37.700000000000003</v>
      </c>
      <c r="K218" s="99" t="s">
        <v>101</v>
      </c>
    </row>
    <row r="219" spans="1:11" s="57" customFormat="1" ht="31.2" x14ac:dyDescent="0.3">
      <c r="A219" s="5" t="s">
        <v>125</v>
      </c>
      <c r="B219" s="24">
        <v>200</v>
      </c>
      <c r="C219" s="8">
        <f>0.8*0.2</f>
        <v>0.16000000000000003</v>
      </c>
      <c r="D219" s="8">
        <f>0.8*0.2</f>
        <v>0.16000000000000003</v>
      </c>
      <c r="E219" s="8">
        <v>27.88</v>
      </c>
      <c r="F219" s="8">
        <f>573*0.2</f>
        <v>114.60000000000001</v>
      </c>
      <c r="G219" s="8">
        <f>0.06*0.2</f>
        <v>1.2E-2</v>
      </c>
      <c r="H219" s="8">
        <f>0.04*0.2</f>
        <v>8.0000000000000002E-3</v>
      </c>
      <c r="I219" s="8">
        <f>4.5*0.2</f>
        <v>0.9</v>
      </c>
      <c r="J219" s="139">
        <v>14.18</v>
      </c>
      <c r="K219" s="90" t="s">
        <v>108</v>
      </c>
    </row>
    <row r="220" spans="1:11" s="57" customFormat="1" ht="31.2" x14ac:dyDescent="0.3">
      <c r="A220" s="25" t="s">
        <v>144</v>
      </c>
      <c r="B220" s="55">
        <v>20</v>
      </c>
      <c r="C220" s="7">
        <v>1.1200000000000001</v>
      </c>
      <c r="D220" s="7">
        <v>0.22</v>
      </c>
      <c r="E220" s="7">
        <v>9.8800000000000008</v>
      </c>
      <c r="F220" s="7">
        <v>45.98</v>
      </c>
      <c r="G220" s="8">
        <v>0.02</v>
      </c>
      <c r="H220" s="8"/>
      <c r="I220" s="8">
        <v>0</v>
      </c>
      <c r="J220" s="139">
        <v>4.5999999999999996</v>
      </c>
      <c r="K220" s="90"/>
    </row>
    <row r="221" spans="1:11" s="57" customFormat="1" ht="15.6" x14ac:dyDescent="0.3">
      <c r="A221" s="11" t="s">
        <v>129</v>
      </c>
      <c r="B221" s="55">
        <v>50</v>
      </c>
      <c r="C221" s="13">
        <v>3.75</v>
      </c>
      <c r="D221" s="13">
        <v>1.45</v>
      </c>
      <c r="E221" s="13">
        <v>25.7</v>
      </c>
      <c r="F221" s="13">
        <v>131</v>
      </c>
      <c r="G221" s="14">
        <v>0.05</v>
      </c>
      <c r="H221" s="14">
        <v>0.01</v>
      </c>
      <c r="I221" s="14">
        <v>0</v>
      </c>
      <c r="J221" s="142">
        <v>9.5</v>
      </c>
      <c r="K221" s="90" t="s">
        <v>57</v>
      </c>
    </row>
    <row r="222" spans="1:11" s="57" customFormat="1" ht="15.6" x14ac:dyDescent="0.3">
      <c r="A222" s="174" t="s">
        <v>16</v>
      </c>
      <c r="B222" s="59">
        <f>SUM(B215:B221)</f>
        <v>773</v>
      </c>
      <c r="C222" s="17">
        <f t="shared" ref="C222:J222" si="40">SUM(C215:C221)</f>
        <v>23.062000000000001</v>
      </c>
      <c r="D222" s="17">
        <f t="shared" si="40"/>
        <v>20.485999999999997</v>
      </c>
      <c r="E222" s="17">
        <f t="shared" si="40"/>
        <v>105.66</v>
      </c>
      <c r="F222" s="17">
        <f t="shared" si="40"/>
        <v>713.15</v>
      </c>
      <c r="G222" s="17">
        <f t="shared" si="40"/>
        <v>0.46200000000000002</v>
      </c>
      <c r="H222" s="17">
        <f t="shared" si="40"/>
        <v>0.248</v>
      </c>
      <c r="I222" s="17">
        <f t="shared" si="40"/>
        <v>38.96</v>
      </c>
      <c r="J222" s="138">
        <f t="shared" si="40"/>
        <v>166.58</v>
      </c>
      <c r="K222" s="90"/>
    </row>
    <row r="223" spans="1:11" s="57" customFormat="1" ht="15.6" x14ac:dyDescent="0.3">
      <c r="A223" s="58" t="s">
        <v>146</v>
      </c>
      <c r="B223" s="59">
        <f>B222+B213</f>
        <v>1313</v>
      </c>
      <c r="C223" s="17">
        <f t="shared" ref="C223:J223" si="41">C222+C213</f>
        <v>46.091999999999999</v>
      </c>
      <c r="D223" s="17">
        <f t="shared" si="41"/>
        <v>32.555999999999997</v>
      </c>
      <c r="E223" s="17">
        <f t="shared" si="41"/>
        <v>185.1</v>
      </c>
      <c r="F223" s="17">
        <f t="shared" si="41"/>
        <v>1233.21</v>
      </c>
      <c r="G223" s="17">
        <f t="shared" si="41"/>
        <v>0.54200000000000004</v>
      </c>
      <c r="H223" s="17">
        <f t="shared" si="41"/>
        <v>0.56800000000000006</v>
      </c>
      <c r="I223" s="17">
        <f t="shared" si="41"/>
        <v>40.21</v>
      </c>
      <c r="J223" s="138">
        <f t="shared" si="41"/>
        <v>228.62</v>
      </c>
      <c r="K223" s="90"/>
    </row>
    <row r="224" spans="1:11" s="57" customFormat="1" ht="15.6" customHeight="1" x14ac:dyDescent="0.3">
      <c r="A224" s="61" t="s">
        <v>148</v>
      </c>
      <c r="B224" s="61"/>
      <c r="C224" s="61"/>
      <c r="D224" s="61"/>
      <c r="E224" s="61"/>
      <c r="F224" s="61"/>
      <c r="G224" s="66"/>
      <c r="H224" s="66"/>
      <c r="I224" s="66"/>
      <c r="J224" s="147"/>
      <c r="K224" s="155"/>
    </row>
    <row r="225" spans="1:11" s="60" customFormat="1" ht="22.2" customHeight="1" x14ac:dyDescent="0.3">
      <c r="A225" s="197" t="s">
        <v>30</v>
      </c>
      <c r="B225" s="198"/>
      <c r="C225" s="198"/>
      <c r="D225" s="198"/>
      <c r="E225" s="198"/>
      <c r="F225" s="198"/>
      <c r="G225" s="198"/>
      <c r="H225" s="198"/>
      <c r="I225" s="198"/>
      <c r="J225" s="198"/>
      <c r="K225" s="199"/>
    </row>
    <row r="226" spans="1:11" s="57" customFormat="1" ht="15.6" x14ac:dyDescent="0.3">
      <c r="A226" s="25" t="s">
        <v>15</v>
      </c>
      <c r="B226" s="24">
        <v>60</v>
      </c>
      <c r="C226" s="7">
        <v>0.67</v>
      </c>
      <c r="D226" s="7">
        <v>0.06</v>
      </c>
      <c r="E226" s="7">
        <v>2.1</v>
      </c>
      <c r="F226" s="7">
        <v>12</v>
      </c>
      <c r="G226" s="8">
        <v>0.01</v>
      </c>
      <c r="H226" s="8">
        <v>0.1</v>
      </c>
      <c r="I226" s="8">
        <v>0.1</v>
      </c>
      <c r="J226" s="139">
        <v>6</v>
      </c>
      <c r="K226" s="94"/>
    </row>
    <row r="227" spans="1:11" s="57" customFormat="1" ht="15.6" x14ac:dyDescent="0.3">
      <c r="A227" s="63" t="s">
        <v>135</v>
      </c>
      <c r="B227" s="55">
        <v>90</v>
      </c>
      <c r="C227" s="21">
        <v>9.58</v>
      </c>
      <c r="D227" s="21">
        <v>25.37</v>
      </c>
      <c r="E227" s="21">
        <v>2.6</v>
      </c>
      <c r="F227" s="21">
        <v>278.10000000000002</v>
      </c>
      <c r="G227" s="21">
        <v>0.25</v>
      </c>
      <c r="H227" s="21">
        <v>0.08</v>
      </c>
      <c r="I227" s="21">
        <v>0.83</v>
      </c>
      <c r="J227" s="143">
        <v>18</v>
      </c>
      <c r="K227" s="90" t="s">
        <v>109</v>
      </c>
    </row>
    <row r="228" spans="1:11" s="57" customFormat="1" ht="31.2" x14ac:dyDescent="0.3">
      <c r="A228" s="63" t="s">
        <v>85</v>
      </c>
      <c r="B228" s="55">
        <v>150</v>
      </c>
      <c r="C228" s="37">
        <f>19.06*0.15</f>
        <v>2.8589999999999995</v>
      </c>
      <c r="D228" s="37">
        <v>4.32</v>
      </c>
      <c r="E228" s="37">
        <v>23.01</v>
      </c>
      <c r="F228" s="37">
        <f>949*0.15</f>
        <v>142.35</v>
      </c>
      <c r="G228" s="37">
        <v>0.15</v>
      </c>
      <c r="H228" s="37">
        <v>0.09</v>
      </c>
      <c r="I228" s="37">
        <v>21</v>
      </c>
      <c r="J228" s="149">
        <v>14.64</v>
      </c>
      <c r="K228" s="90" t="s">
        <v>107</v>
      </c>
    </row>
    <row r="229" spans="1:11" s="57" customFormat="1" ht="15.6" x14ac:dyDescent="0.3">
      <c r="A229" s="26" t="s">
        <v>17</v>
      </c>
      <c r="B229" s="27">
        <v>200</v>
      </c>
      <c r="C229" s="35">
        <v>7.0000000000000007E-2</v>
      </c>
      <c r="D229" s="35">
        <v>0.02</v>
      </c>
      <c r="E229" s="35">
        <v>15</v>
      </c>
      <c r="F229" s="35">
        <v>60</v>
      </c>
      <c r="G229" s="35">
        <v>0</v>
      </c>
      <c r="H229" s="35">
        <v>0</v>
      </c>
      <c r="I229" s="35">
        <v>0.03</v>
      </c>
      <c r="J229" s="141">
        <v>11.1</v>
      </c>
      <c r="K229" s="88" t="s">
        <v>98</v>
      </c>
    </row>
    <row r="230" spans="1:11" s="57" customFormat="1" ht="15.6" x14ac:dyDescent="0.3">
      <c r="A230" s="11" t="s">
        <v>129</v>
      </c>
      <c r="B230" s="55">
        <v>40</v>
      </c>
      <c r="C230" s="13">
        <v>3</v>
      </c>
      <c r="D230" s="13">
        <v>1.1599999999999999</v>
      </c>
      <c r="E230" s="13">
        <v>20.56</v>
      </c>
      <c r="F230" s="13">
        <v>104.8</v>
      </c>
      <c r="G230" s="14">
        <v>0.04</v>
      </c>
      <c r="H230" s="14">
        <v>0.01</v>
      </c>
      <c r="I230" s="14">
        <v>0</v>
      </c>
      <c r="J230" s="142">
        <v>7.6</v>
      </c>
      <c r="K230" s="90" t="s">
        <v>57</v>
      </c>
    </row>
    <row r="231" spans="1:11" s="57" customFormat="1" ht="15.6" x14ac:dyDescent="0.3">
      <c r="A231" s="174" t="s">
        <v>13</v>
      </c>
      <c r="B231" s="59">
        <f>SUM(B226:B230)</f>
        <v>540</v>
      </c>
      <c r="C231" s="17">
        <f t="shared" ref="C231:J231" si="42">SUM(C226:C230)</f>
        <v>16.179000000000002</v>
      </c>
      <c r="D231" s="17">
        <f t="shared" si="42"/>
        <v>30.93</v>
      </c>
      <c r="E231" s="17">
        <f t="shared" si="42"/>
        <v>63.269999999999996</v>
      </c>
      <c r="F231" s="17">
        <f t="shared" si="42"/>
        <v>597.25</v>
      </c>
      <c r="G231" s="17">
        <f t="shared" si="42"/>
        <v>0.45</v>
      </c>
      <c r="H231" s="17">
        <f t="shared" si="42"/>
        <v>0.28000000000000003</v>
      </c>
      <c r="I231" s="17">
        <f t="shared" si="42"/>
        <v>21.96</v>
      </c>
      <c r="J231" s="138">
        <f t="shared" si="42"/>
        <v>57.34</v>
      </c>
      <c r="K231" s="105"/>
    </row>
    <row r="232" spans="1:11" s="60" customFormat="1" ht="22.2" customHeight="1" x14ac:dyDescent="0.3">
      <c r="A232" s="197" t="s">
        <v>14</v>
      </c>
      <c r="B232" s="198"/>
      <c r="C232" s="198"/>
      <c r="D232" s="198"/>
      <c r="E232" s="198"/>
      <c r="F232" s="198"/>
      <c r="G232" s="198"/>
      <c r="H232" s="198"/>
      <c r="I232" s="198"/>
      <c r="J232" s="198"/>
      <c r="K232" s="199"/>
    </row>
    <row r="233" spans="1:11" s="57" customFormat="1" ht="15.6" x14ac:dyDescent="0.3">
      <c r="A233" s="25" t="s">
        <v>15</v>
      </c>
      <c r="B233" s="24">
        <v>60</v>
      </c>
      <c r="C233" s="7">
        <v>0.67</v>
      </c>
      <c r="D233" s="7">
        <v>0.06</v>
      </c>
      <c r="E233" s="7">
        <v>2.1</v>
      </c>
      <c r="F233" s="7">
        <v>12</v>
      </c>
      <c r="G233" s="8">
        <v>0.01</v>
      </c>
      <c r="H233" s="8">
        <v>0.1</v>
      </c>
      <c r="I233" s="8">
        <v>0.1</v>
      </c>
      <c r="J233" s="139">
        <v>6</v>
      </c>
      <c r="K233" s="90"/>
    </row>
    <row r="234" spans="1:11" s="57" customFormat="1" ht="15.6" x14ac:dyDescent="0.3">
      <c r="A234" s="64" t="s">
        <v>39</v>
      </c>
      <c r="B234" s="32">
        <v>200</v>
      </c>
      <c r="C234" s="34">
        <v>1.61</v>
      </c>
      <c r="D234" s="34">
        <v>4.07</v>
      </c>
      <c r="E234" s="34">
        <v>9.58</v>
      </c>
      <c r="F234" s="34">
        <v>85.8</v>
      </c>
      <c r="G234" s="34">
        <v>7.0000000000000007E-2</v>
      </c>
      <c r="H234" s="34">
        <v>0.05</v>
      </c>
      <c r="I234" s="34">
        <v>6.7</v>
      </c>
      <c r="J234" s="145">
        <v>23.32</v>
      </c>
      <c r="K234" s="101" t="s">
        <v>110</v>
      </c>
    </row>
    <row r="235" spans="1:11" s="57" customFormat="1" ht="31.2" x14ac:dyDescent="0.3">
      <c r="A235" s="63" t="s">
        <v>81</v>
      </c>
      <c r="B235" s="55">
        <v>90</v>
      </c>
      <c r="C235" s="8">
        <v>11.2</v>
      </c>
      <c r="D235" s="8">
        <v>16.7</v>
      </c>
      <c r="E235" s="8">
        <v>6.6</v>
      </c>
      <c r="F235" s="8">
        <v>222.5</v>
      </c>
      <c r="G235" s="8">
        <v>0.03</v>
      </c>
      <c r="H235" s="8">
        <v>0.09</v>
      </c>
      <c r="I235" s="8">
        <v>0.8</v>
      </c>
      <c r="J235" s="139">
        <v>39.6</v>
      </c>
      <c r="K235" s="90" t="s">
        <v>57</v>
      </c>
    </row>
    <row r="236" spans="1:11" s="57" customFormat="1" ht="15.6" x14ac:dyDescent="0.3">
      <c r="A236" s="64" t="s">
        <v>37</v>
      </c>
      <c r="B236" s="32">
        <v>150</v>
      </c>
      <c r="C236" s="33">
        <f>42.1*0.15</f>
        <v>6.3150000000000004</v>
      </c>
      <c r="D236" s="33">
        <f>30.03*0.15</f>
        <v>4.5045000000000002</v>
      </c>
      <c r="E236" s="33">
        <v>38.85</v>
      </c>
      <c r="F236" s="33">
        <f>1475*0.15</f>
        <v>221.25</v>
      </c>
      <c r="G236" s="33">
        <f>0.82*0.15</f>
        <v>0.12299999999999998</v>
      </c>
      <c r="H236" s="33">
        <v>0.05</v>
      </c>
      <c r="I236" s="33">
        <v>0</v>
      </c>
      <c r="J236" s="148">
        <v>24.05</v>
      </c>
      <c r="K236" s="101" t="s">
        <v>95</v>
      </c>
    </row>
    <row r="237" spans="1:11" s="57" customFormat="1" ht="46.8" x14ac:dyDescent="0.3">
      <c r="A237" s="25" t="s">
        <v>139</v>
      </c>
      <c r="B237" s="24">
        <v>200</v>
      </c>
      <c r="C237" s="8">
        <v>0.31</v>
      </c>
      <c r="D237" s="8">
        <v>0</v>
      </c>
      <c r="E237" s="8">
        <v>39.4</v>
      </c>
      <c r="F237" s="8">
        <v>160</v>
      </c>
      <c r="G237" s="8">
        <v>0.01</v>
      </c>
      <c r="H237" s="165">
        <v>0.02</v>
      </c>
      <c r="I237" s="8">
        <v>2.4</v>
      </c>
      <c r="J237" s="139">
        <v>22.46</v>
      </c>
      <c r="K237" s="103" t="s">
        <v>140</v>
      </c>
    </row>
    <row r="238" spans="1:11" s="57" customFormat="1" ht="31.2" x14ac:dyDescent="0.3">
      <c r="A238" s="25" t="s">
        <v>144</v>
      </c>
      <c r="B238" s="55">
        <v>20</v>
      </c>
      <c r="C238" s="7">
        <v>1.1200000000000001</v>
      </c>
      <c r="D238" s="7">
        <v>0.22</v>
      </c>
      <c r="E238" s="7">
        <v>9.8800000000000008</v>
      </c>
      <c r="F238" s="7">
        <v>45.98</v>
      </c>
      <c r="G238" s="8">
        <v>0.02</v>
      </c>
      <c r="H238" s="8">
        <v>0</v>
      </c>
      <c r="I238" s="8">
        <v>0</v>
      </c>
      <c r="J238" s="139">
        <v>4.5999999999999996</v>
      </c>
      <c r="K238" s="90"/>
    </row>
    <row r="239" spans="1:11" s="57" customFormat="1" ht="15.6" x14ac:dyDescent="0.3">
      <c r="A239" s="11" t="s">
        <v>129</v>
      </c>
      <c r="B239" s="55">
        <v>40</v>
      </c>
      <c r="C239" s="13">
        <v>3</v>
      </c>
      <c r="D239" s="13">
        <v>1.1599999999999999</v>
      </c>
      <c r="E239" s="13">
        <v>20.56</v>
      </c>
      <c r="F239" s="13">
        <v>104.8</v>
      </c>
      <c r="G239" s="14">
        <v>0.04</v>
      </c>
      <c r="H239" s="14">
        <v>0.01</v>
      </c>
      <c r="I239" s="14">
        <v>0</v>
      </c>
      <c r="J239" s="142">
        <v>7.6</v>
      </c>
      <c r="K239" s="90" t="s">
        <v>57</v>
      </c>
    </row>
    <row r="240" spans="1:11" s="57" customFormat="1" ht="15.6" x14ac:dyDescent="0.3">
      <c r="A240" s="174" t="s">
        <v>16</v>
      </c>
      <c r="B240" s="59">
        <f>SUM(B233:B239)</f>
        <v>760</v>
      </c>
      <c r="C240" s="17">
        <f>SUM(C233:C239)</f>
        <v>24.225000000000001</v>
      </c>
      <c r="D240" s="17">
        <f t="shared" ref="D240:H240" si="43">SUM(D233:D239)</f>
        <v>26.714499999999997</v>
      </c>
      <c r="E240" s="17">
        <f t="shared" si="43"/>
        <v>126.97</v>
      </c>
      <c r="F240" s="17">
        <f t="shared" si="43"/>
        <v>852.32999999999993</v>
      </c>
      <c r="G240" s="17">
        <f t="shared" si="43"/>
        <v>0.30299999999999999</v>
      </c>
      <c r="H240" s="17">
        <f t="shared" si="43"/>
        <v>0.32000000000000006</v>
      </c>
      <c r="I240" s="17">
        <f>SUM(I233:I239)</f>
        <v>10</v>
      </c>
      <c r="J240" s="138">
        <f t="shared" ref="J240" si="44">SUM(J233:J239)</f>
        <v>127.63</v>
      </c>
      <c r="K240" s="105"/>
    </row>
    <row r="241" spans="1:11" s="57" customFormat="1" ht="15.6" x14ac:dyDescent="0.3">
      <c r="A241" s="58" t="s">
        <v>147</v>
      </c>
      <c r="B241" s="59">
        <f>B240+B231</f>
        <v>1300</v>
      </c>
      <c r="C241" s="17">
        <f>C240+C231</f>
        <v>40.404000000000003</v>
      </c>
      <c r="D241" s="17">
        <f t="shared" ref="D241:J241" si="45">D240+D231</f>
        <v>57.644499999999994</v>
      </c>
      <c r="E241" s="17">
        <f t="shared" si="45"/>
        <v>190.24</v>
      </c>
      <c r="F241" s="17">
        <f t="shared" si="45"/>
        <v>1449.58</v>
      </c>
      <c r="G241" s="17">
        <f t="shared" si="45"/>
        <v>0.753</v>
      </c>
      <c r="H241" s="17">
        <f t="shared" si="45"/>
        <v>0.60000000000000009</v>
      </c>
      <c r="I241" s="17">
        <f t="shared" si="45"/>
        <v>31.96</v>
      </c>
      <c r="J241" s="138">
        <f t="shared" si="45"/>
        <v>184.97</v>
      </c>
      <c r="K241" s="86"/>
    </row>
    <row r="242" spans="1:11" s="57" customFormat="1" ht="33.6" customHeight="1" x14ac:dyDescent="0.3">
      <c r="A242" s="58" t="s">
        <v>19</v>
      </c>
      <c r="B242" s="59">
        <f t="shared" ref="B242:J242" si="46">SUM(B142,B159,B177,B195,B213,B231)/6</f>
        <v>529.16666666666663</v>
      </c>
      <c r="C242" s="17">
        <f t="shared" si="46"/>
        <v>18.128166666666669</v>
      </c>
      <c r="D242" s="17">
        <f t="shared" si="46"/>
        <v>18.245000000000001</v>
      </c>
      <c r="E242" s="17">
        <f t="shared" si="46"/>
        <v>81.958333333333329</v>
      </c>
      <c r="F242" s="17">
        <f t="shared" si="46"/>
        <v>565.79333333333329</v>
      </c>
      <c r="G242" s="17">
        <f t="shared" si="46"/>
        <v>0.24166666666666667</v>
      </c>
      <c r="H242" s="17">
        <f t="shared" si="46"/>
        <v>0.25166666666666671</v>
      </c>
      <c r="I242" s="17">
        <f t="shared" si="46"/>
        <v>6.737166666666667</v>
      </c>
      <c r="J242" s="17">
        <f t="shared" si="46"/>
        <v>113.88333333333334</v>
      </c>
      <c r="K242" s="155"/>
    </row>
    <row r="243" spans="1:11" s="57" customFormat="1" ht="15.6" customHeight="1" x14ac:dyDescent="0.3">
      <c r="A243" s="58" t="s">
        <v>20</v>
      </c>
      <c r="B243" s="59">
        <f>SUM(B151,B168,B222,B204,B186,B240)/6</f>
        <v>782.16666666666663</v>
      </c>
      <c r="C243" s="17">
        <f>SUM(C151,C168,C222,C204,C186,C240)/6</f>
        <v>23.024333333333335</v>
      </c>
      <c r="D243" s="17">
        <f t="shared" ref="D243:J243" si="47">SUM(D151,D168,D222,D204,D186,D240)/6</f>
        <v>26.720833333333328</v>
      </c>
      <c r="E243" s="17">
        <f t="shared" si="47"/>
        <v>110.85533333333335</v>
      </c>
      <c r="F243" s="17">
        <f t="shared" si="47"/>
        <v>785.55333333333328</v>
      </c>
      <c r="G243" s="17">
        <f t="shared" si="47"/>
        <v>0.40766666666666662</v>
      </c>
      <c r="H243" s="17">
        <f t="shared" si="47"/>
        <v>0.27666666666666673</v>
      </c>
      <c r="I243" s="17">
        <f t="shared" si="47"/>
        <v>19.63</v>
      </c>
      <c r="J243" s="17">
        <f t="shared" si="47"/>
        <v>138.17999999999998</v>
      </c>
      <c r="K243" s="155"/>
    </row>
    <row r="244" spans="1:11" s="62" customFormat="1" ht="15.6" x14ac:dyDescent="0.3">
      <c r="A244" s="30"/>
      <c r="B244" s="31"/>
      <c r="C244" s="17"/>
      <c r="D244" s="17"/>
      <c r="E244" s="17"/>
      <c r="F244" s="17"/>
      <c r="G244" s="17"/>
      <c r="H244" s="17"/>
      <c r="I244" s="17"/>
      <c r="J244" s="138"/>
      <c r="K244" s="114"/>
    </row>
    <row r="245" spans="1:11" s="60" customFormat="1" ht="15.6" x14ac:dyDescent="0.3">
      <c r="A245" s="69"/>
      <c r="B245" s="70"/>
      <c r="C245" s="67"/>
      <c r="D245" s="67"/>
      <c r="E245" s="67"/>
      <c r="F245" s="67"/>
      <c r="G245" s="67"/>
      <c r="H245" s="67"/>
      <c r="I245" s="67"/>
      <c r="J245" s="150"/>
      <c r="K245" s="114"/>
    </row>
    <row r="246" spans="1:11" s="60" customFormat="1" ht="16.2" x14ac:dyDescent="0.3">
      <c r="A246" s="125" t="s">
        <v>22</v>
      </c>
      <c r="B246" s="158"/>
      <c r="C246" s="177">
        <f>C31+C48+C67+C84+C102+C120+C142+C159+C177+C195+C213+C231</f>
        <v>220.98200000000003</v>
      </c>
      <c r="D246" s="177">
        <f>D31+D48+D67+D84+D102+D120+D142+D159+D177+D195+D213+D231</f>
        <v>229.51849999999999</v>
      </c>
      <c r="E246" s="177">
        <f>E31+E48+E67+E84+E102+E120+E142+E159+E177+E195+E213+E231</f>
        <v>987.27800000000002</v>
      </c>
      <c r="F246" s="177">
        <f t="shared" ref="F246:J246" si="48">F31+F48+F67+F84+F102+F120+F142+F159+F177+F195+F213+F231</f>
        <v>6932.57</v>
      </c>
      <c r="G246" s="177">
        <f t="shared" si="48"/>
        <v>3.004</v>
      </c>
      <c r="H246" s="177">
        <f t="shared" si="48"/>
        <v>3.1630000000000003</v>
      </c>
      <c r="I246" s="177">
        <f t="shared" si="48"/>
        <v>79.850999999999999</v>
      </c>
      <c r="J246" s="177">
        <f t="shared" si="48"/>
        <v>1585.97</v>
      </c>
      <c r="K246" s="156"/>
    </row>
    <row r="247" spans="1:11" s="3" customFormat="1" ht="34.200000000000003" customHeight="1" x14ac:dyDescent="0.3">
      <c r="A247" s="123" t="s">
        <v>23</v>
      </c>
      <c r="B247" s="158"/>
      <c r="C247" s="177">
        <f>C246/12</f>
        <v>18.415166666666668</v>
      </c>
      <c r="D247" s="177">
        <f t="shared" ref="D247:J247" si="49">D246/12</f>
        <v>19.126541666666665</v>
      </c>
      <c r="E247" s="177">
        <f t="shared" si="49"/>
        <v>82.273166666666668</v>
      </c>
      <c r="F247" s="177">
        <f t="shared" si="49"/>
        <v>577.71416666666664</v>
      </c>
      <c r="G247" s="177">
        <f t="shared" si="49"/>
        <v>0.25033333333333335</v>
      </c>
      <c r="H247" s="177">
        <f t="shared" si="49"/>
        <v>0.26358333333333334</v>
      </c>
      <c r="I247" s="177">
        <f t="shared" si="49"/>
        <v>6.6542500000000002</v>
      </c>
      <c r="J247" s="177">
        <f t="shared" si="49"/>
        <v>132.16416666666666</v>
      </c>
      <c r="K247" s="156"/>
    </row>
    <row r="248" spans="1:11" s="3" customFormat="1" ht="31.2" customHeight="1" thickBot="1" x14ac:dyDescent="0.35">
      <c r="A248" s="122" t="s">
        <v>42</v>
      </c>
      <c r="B248" s="159"/>
      <c r="C248" s="71">
        <f>C247/C255</f>
        <v>0.23915800865800868</v>
      </c>
      <c r="D248" s="71">
        <f t="shared" ref="D248:J248" si="50">D247/D255</f>
        <v>0.24210812236286916</v>
      </c>
      <c r="E248" s="71">
        <f t="shared" si="50"/>
        <v>0.24559154228855723</v>
      </c>
      <c r="F248" s="71">
        <f t="shared" si="50"/>
        <v>0.24583581560283688</v>
      </c>
      <c r="G248" s="71">
        <f t="shared" si="50"/>
        <v>0.20861111111111114</v>
      </c>
      <c r="H248" s="71">
        <f t="shared" si="50"/>
        <v>0.18827380952380954</v>
      </c>
      <c r="I248" s="71">
        <f t="shared" si="50"/>
        <v>0.11090416666666666</v>
      </c>
      <c r="J248" s="137">
        <f t="shared" si="50"/>
        <v>0.12014924242424242</v>
      </c>
      <c r="K248" s="69"/>
    </row>
    <row r="249" spans="1:11" s="1" customFormat="1" ht="16.2" x14ac:dyDescent="0.3">
      <c r="A249" s="121" t="s">
        <v>24</v>
      </c>
      <c r="B249" s="160"/>
      <c r="C249" s="178">
        <f>C40+C58+C76+C93+C111+C129+C151+C168+C186+C204+C222+C240</f>
        <v>286.14500000000004</v>
      </c>
      <c r="D249" s="178">
        <f>D40+D58+D76+D93+D111+D129+D151+D168+D186+D204+D222+D240</f>
        <v>327.34099999999989</v>
      </c>
      <c r="E249" s="178">
        <f t="shared" ref="E249:J249" si="51">E40+E58+E76+E93+E111+E129+E151+E168+E186+E204+E222+E240</f>
        <v>1314.4720000000002</v>
      </c>
      <c r="F249" s="178">
        <f t="shared" si="51"/>
        <v>9462.6999999999989</v>
      </c>
      <c r="G249" s="178">
        <f t="shared" si="51"/>
        <v>4.9940000000000007</v>
      </c>
      <c r="H249" s="178">
        <f t="shared" si="51"/>
        <v>3.8640000000000017</v>
      </c>
      <c r="I249" s="178">
        <f t="shared" si="51"/>
        <v>248.27999999999997</v>
      </c>
      <c r="J249" s="178">
        <f t="shared" si="51"/>
        <v>1521.0799999999995</v>
      </c>
      <c r="K249" s="156"/>
    </row>
    <row r="250" spans="1:11" s="3" customFormat="1" ht="33.6" customHeight="1" x14ac:dyDescent="0.3">
      <c r="A250" s="123" t="s">
        <v>25</v>
      </c>
      <c r="B250" s="158"/>
      <c r="C250" s="177">
        <f>C249/12</f>
        <v>23.845416666666669</v>
      </c>
      <c r="D250" s="177">
        <f t="shared" ref="D250:J250" si="52">D249/12</f>
        <v>27.278416666666658</v>
      </c>
      <c r="E250" s="177">
        <f t="shared" si="52"/>
        <v>109.53933333333335</v>
      </c>
      <c r="F250" s="177">
        <f t="shared" si="52"/>
        <v>788.55833333333328</v>
      </c>
      <c r="G250" s="177">
        <f t="shared" si="52"/>
        <v>0.41616666666666674</v>
      </c>
      <c r="H250" s="177">
        <f t="shared" si="52"/>
        <v>0.32200000000000012</v>
      </c>
      <c r="I250" s="177">
        <f t="shared" si="52"/>
        <v>20.689999999999998</v>
      </c>
      <c r="J250" s="177">
        <f t="shared" si="52"/>
        <v>126.75666666666662</v>
      </c>
      <c r="K250" s="156"/>
    </row>
    <row r="251" spans="1:11" s="3" customFormat="1" ht="36" customHeight="1" thickBot="1" x14ac:dyDescent="0.35">
      <c r="A251" s="122" t="s">
        <v>42</v>
      </c>
      <c r="B251" s="161"/>
      <c r="C251" s="71">
        <f>C250/C255</f>
        <v>0.30968073593073597</v>
      </c>
      <c r="D251" s="71">
        <f t="shared" ref="D251:J251" si="53">D250/D255</f>
        <v>0.3452964135021096</v>
      </c>
      <c r="E251" s="71">
        <f t="shared" si="53"/>
        <v>0.32698308457711445</v>
      </c>
      <c r="F251" s="71">
        <f t="shared" si="53"/>
        <v>0.33555673758865245</v>
      </c>
      <c r="G251" s="71">
        <f t="shared" si="53"/>
        <v>0.34680555555555564</v>
      </c>
      <c r="H251" s="71">
        <f t="shared" si="53"/>
        <v>0.23000000000000009</v>
      </c>
      <c r="I251" s="71">
        <f t="shared" si="53"/>
        <v>0.34483333333333327</v>
      </c>
      <c r="J251" s="137">
        <f t="shared" si="53"/>
        <v>0.11523333333333328</v>
      </c>
      <c r="K251" s="69"/>
    </row>
    <row r="252" spans="1:11" s="1" customFormat="1" ht="16.2" x14ac:dyDescent="0.3">
      <c r="A252" s="120" t="s">
        <v>149</v>
      </c>
      <c r="B252" s="120"/>
      <c r="C252" s="179">
        <f t="shared" ref="C252:H252" si="54">C249+C246</f>
        <v>507.12700000000007</v>
      </c>
      <c r="D252" s="179">
        <f t="shared" si="54"/>
        <v>556.85949999999991</v>
      </c>
      <c r="E252" s="179">
        <f t="shared" si="54"/>
        <v>2301.75</v>
      </c>
      <c r="F252" s="179">
        <f t="shared" si="54"/>
        <v>16395.269999999997</v>
      </c>
      <c r="G252" s="179">
        <f t="shared" si="54"/>
        <v>7.9980000000000011</v>
      </c>
      <c r="H252" s="179">
        <f t="shared" si="54"/>
        <v>7.0270000000000019</v>
      </c>
      <c r="I252" s="179">
        <f t="shared" ref="I252:J252" si="55">I249+I246</f>
        <v>328.13099999999997</v>
      </c>
      <c r="J252" s="180">
        <f t="shared" si="55"/>
        <v>3107.0499999999993</v>
      </c>
      <c r="K252" s="156"/>
    </row>
    <row r="253" spans="1:11" s="3" customFormat="1" ht="16.2" x14ac:dyDescent="0.3">
      <c r="A253" s="124" t="s">
        <v>26</v>
      </c>
      <c r="B253" s="124"/>
      <c r="C253" s="181">
        <f>C252/12</f>
        <v>42.260583333333336</v>
      </c>
      <c r="D253" s="181">
        <f t="shared" ref="D253:I253" si="56">D252/12</f>
        <v>46.404958333333326</v>
      </c>
      <c r="E253" s="181">
        <f t="shared" si="56"/>
        <v>191.8125</v>
      </c>
      <c r="F253" s="181">
        <f t="shared" si="56"/>
        <v>1366.2724999999998</v>
      </c>
      <c r="G253" s="181">
        <f t="shared" si="56"/>
        <v>0.66650000000000009</v>
      </c>
      <c r="H253" s="181">
        <f t="shared" si="56"/>
        <v>0.58558333333333346</v>
      </c>
      <c r="I253" s="181">
        <f t="shared" si="56"/>
        <v>27.344249999999999</v>
      </c>
      <c r="J253" s="181">
        <f>J252/12</f>
        <v>258.92083333333329</v>
      </c>
      <c r="K253" s="156"/>
    </row>
    <row r="254" spans="1:11" s="3" customFormat="1" ht="46.8" customHeight="1" thickBot="1" x14ac:dyDescent="0.35">
      <c r="A254" s="118" t="s">
        <v>42</v>
      </c>
      <c r="B254" s="119"/>
      <c r="C254" s="72">
        <f t="shared" ref="C254:H254" si="57">C253/C255</f>
        <v>0.5488387445887446</v>
      </c>
      <c r="D254" s="72">
        <f t="shared" si="57"/>
        <v>0.58740453586497876</v>
      </c>
      <c r="E254" s="72">
        <f t="shared" si="57"/>
        <v>0.57257462686567162</v>
      </c>
      <c r="F254" s="72">
        <f t="shared" si="57"/>
        <v>0.5813925531914893</v>
      </c>
      <c r="G254" s="72">
        <f t="shared" si="57"/>
        <v>0.55541666666666678</v>
      </c>
      <c r="H254" s="72">
        <f t="shared" si="57"/>
        <v>0.41827380952380966</v>
      </c>
      <c r="I254" s="72">
        <f t="shared" ref="I254:J254" si="58">I253/I255</f>
        <v>0.45573749999999996</v>
      </c>
      <c r="J254" s="151">
        <f t="shared" si="58"/>
        <v>0.23538257575757571</v>
      </c>
      <c r="K254" s="69"/>
    </row>
    <row r="255" spans="1:11" s="1" customFormat="1" ht="66.599999999999994" customHeight="1" thickBot="1" x14ac:dyDescent="0.35">
      <c r="A255" s="117" t="s">
        <v>27</v>
      </c>
      <c r="B255" s="162"/>
      <c r="C255" s="73">
        <v>77</v>
      </c>
      <c r="D255" s="73">
        <v>79</v>
      </c>
      <c r="E255" s="73">
        <v>335</v>
      </c>
      <c r="F255" s="73">
        <v>2350</v>
      </c>
      <c r="G255" s="73">
        <v>1.2</v>
      </c>
      <c r="H255" s="73">
        <v>1.4</v>
      </c>
      <c r="I255" s="73">
        <v>60</v>
      </c>
      <c r="J255" s="152">
        <v>1100</v>
      </c>
      <c r="K255" s="157"/>
    </row>
    <row r="256" spans="1:11" s="3" customFormat="1" ht="15.6" x14ac:dyDescent="0.3">
      <c r="A256" s="131" t="s">
        <v>28</v>
      </c>
      <c r="B256" s="132"/>
      <c r="C256" s="74"/>
      <c r="D256" s="74"/>
      <c r="E256" s="75" t="s">
        <v>29</v>
      </c>
      <c r="F256" s="39"/>
      <c r="G256" s="39"/>
      <c r="H256" s="39"/>
      <c r="I256" s="39"/>
      <c r="J256" s="39"/>
      <c r="K256" s="115"/>
    </row>
    <row r="257" spans="1:11" s="3" customFormat="1" ht="15.6" x14ac:dyDescent="0.3">
      <c r="A257" s="133"/>
      <c r="B257" s="134"/>
      <c r="C257" s="76" t="s">
        <v>30</v>
      </c>
      <c r="D257" s="76">
        <f>F247/F255</f>
        <v>0.24583581560283688</v>
      </c>
      <c r="E257" s="76" t="s">
        <v>31</v>
      </c>
      <c r="F257" s="39"/>
      <c r="G257" s="39"/>
      <c r="H257" s="39"/>
      <c r="I257" s="39"/>
      <c r="J257" s="39"/>
      <c r="K257" s="115"/>
    </row>
    <row r="258" spans="1:11" s="38" customFormat="1" ht="49.2" customHeight="1" x14ac:dyDescent="0.3">
      <c r="A258" s="135"/>
      <c r="B258" s="136"/>
      <c r="C258" s="77" t="s">
        <v>14</v>
      </c>
      <c r="D258" s="77">
        <f>F250/F255</f>
        <v>0.33555673758865245</v>
      </c>
      <c r="E258" s="77" t="s">
        <v>32</v>
      </c>
      <c r="F258" s="39"/>
      <c r="G258" s="39"/>
      <c r="H258" s="39"/>
      <c r="I258" s="39"/>
      <c r="J258" s="39"/>
      <c r="K258" s="115"/>
    </row>
    <row r="260" spans="1:11" s="78" customFormat="1" ht="72.599999999999994" customHeight="1" x14ac:dyDescent="0.3">
      <c r="A260" s="182" t="s">
        <v>43</v>
      </c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</row>
    <row r="261" spans="1:11" s="78" customFormat="1" ht="45.6" customHeight="1" x14ac:dyDescent="0.3">
      <c r="A261" s="182" t="s">
        <v>124</v>
      </c>
      <c r="B261" s="182"/>
      <c r="C261" s="182"/>
      <c r="D261" s="182"/>
      <c r="E261" s="182"/>
      <c r="F261" s="182"/>
      <c r="G261" s="182"/>
      <c r="H261" s="182"/>
      <c r="I261" s="182"/>
      <c r="J261" s="182"/>
      <c r="K261" s="170"/>
    </row>
    <row r="262" spans="1:11" x14ac:dyDescent="0.35">
      <c r="A262" s="184" t="s">
        <v>143</v>
      </c>
      <c r="B262" s="184"/>
      <c r="C262" s="184"/>
      <c r="D262" s="184"/>
      <c r="E262" s="184"/>
      <c r="F262" s="184"/>
      <c r="G262" s="184"/>
      <c r="H262" s="184"/>
      <c r="I262" s="184"/>
      <c r="J262" s="184"/>
    </row>
    <row r="263" spans="1:11" x14ac:dyDescent="0.35">
      <c r="A263" s="183" t="s">
        <v>55</v>
      </c>
      <c r="B263" s="183"/>
      <c r="C263" s="183"/>
      <c r="D263" s="183"/>
      <c r="E263" s="183"/>
      <c r="F263" s="183"/>
      <c r="G263" s="183"/>
      <c r="H263" s="183"/>
      <c r="I263" s="183"/>
      <c r="J263" s="183"/>
    </row>
  </sheetData>
  <mergeCells count="36">
    <mergeCell ref="A225:K225"/>
    <mergeCell ref="A232:K232"/>
    <mergeCell ref="A160:K160"/>
    <mergeCell ref="A171:K171"/>
    <mergeCell ref="A178:K178"/>
    <mergeCell ref="A189:K189"/>
    <mergeCell ref="A196:K196"/>
    <mergeCell ref="A143:K143"/>
    <mergeCell ref="A154:K154"/>
    <mergeCell ref="A135:K135"/>
    <mergeCell ref="A207:K207"/>
    <mergeCell ref="A214:K214"/>
    <mergeCell ref="G6:J6"/>
    <mergeCell ref="G7:J7"/>
    <mergeCell ref="G8:J8"/>
    <mergeCell ref="A12:J12"/>
    <mergeCell ref="C22:E22"/>
    <mergeCell ref="G22:I22"/>
    <mergeCell ref="A8:C8"/>
    <mergeCell ref="B10:D10"/>
    <mergeCell ref="A261:J261"/>
    <mergeCell ref="A263:J263"/>
    <mergeCell ref="A262:J262"/>
    <mergeCell ref="A260:K260"/>
    <mergeCell ref="A25:K25"/>
    <mergeCell ref="A32:K32"/>
    <mergeCell ref="A43:K43"/>
    <mergeCell ref="A49:K49"/>
    <mergeCell ref="A61:K61"/>
    <mergeCell ref="A68:K68"/>
    <mergeCell ref="A79:K79"/>
    <mergeCell ref="A85:K85"/>
    <mergeCell ref="A96:K96"/>
    <mergeCell ref="A103:K103"/>
    <mergeCell ref="A114:K114"/>
    <mergeCell ref="A121:K121"/>
  </mergeCells>
  <conditionalFormatting sqref="C31">
    <cfRule type="cellIs" dxfId="3" priority="41" operator="notBetween">
      <formula>15.4</formula>
      <formula>19.25</formula>
    </cfRule>
  </conditionalFormatting>
  <conditionalFormatting sqref="C67">
    <cfRule type="cellIs" dxfId="2" priority="40" operator="notBetween">
      <formula>15.4</formula>
      <formula>19.25</formula>
    </cfRule>
    <cfRule type="cellIs" dxfId="1" priority="69" stopIfTrue="1" operator="notBetween">
      <formula>15.4</formula>
      <formula>19.25</formula>
    </cfRule>
  </conditionalFormatting>
  <conditionalFormatting sqref="D67">
    <cfRule type="cellIs" dxfId="0" priority="39" operator="notBetween">
      <formula>15.8</formula>
      <formula>19.75</formula>
    </cfRule>
  </conditionalFormatting>
  <conditionalFormatting sqref="H38">
    <cfRule type="cellIs" priority="24" operator="notBetween">
      <formula>18</formula>
      <formula>21</formula>
    </cfRule>
  </conditionalFormatting>
  <conditionalFormatting sqref="H56">
    <cfRule type="cellIs" priority="14" operator="notBetween">
      <formula>18</formula>
      <formula>21</formula>
    </cfRule>
  </conditionalFormatting>
  <conditionalFormatting sqref="H75">
    <cfRule type="cellIs" priority="13" operator="notBetween">
      <formula>18</formula>
      <formula>21</formula>
    </cfRule>
  </conditionalFormatting>
  <conditionalFormatting sqref="H91">
    <cfRule type="cellIs" priority="12" operator="notBetween">
      <formula>18</formula>
      <formula>21</formula>
    </cfRule>
  </conditionalFormatting>
  <conditionalFormatting sqref="H109">
    <cfRule type="cellIs" priority="11" operator="notBetween">
      <formula>18</formula>
      <formula>21</formula>
    </cfRule>
  </conditionalFormatting>
  <conditionalFormatting sqref="H149">
    <cfRule type="cellIs" priority="10" operator="notBetween">
      <formula>18</formula>
      <formula>21</formula>
    </cfRule>
  </conditionalFormatting>
  <conditionalFormatting sqref="H166">
    <cfRule type="cellIs" priority="9" operator="notBetween">
      <formula>18</formula>
      <formula>21</formula>
    </cfRule>
  </conditionalFormatting>
  <conditionalFormatting sqref="H184">
    <cfRule type="cellIs" priority="8" operator="notBetween">
      <formula>18</formula>
      <formula>21</formula>
    </cfRule>
  </conditionalFormatting>
  <conditionalFormatting sqref="H202">
    <cfRule type="cellIs" priority="7" operator="notBetween">
      <formula>18</formula>
      <formula>21</formula>
    </cfRule>
  </conditionalFormatting>
  <conditionalFormatting sqref="H220">
    <cfRule type="cellIs" priority="6" operator="notBetween">
      <formula>18</formula>
      <formula>21</formula>
    </cfRule>
  </conditionalFormatting>
  <conditionalFormatting sqref="H127">
    <cfRule type="cellIs" priority="2" operator="notBetween">
      <formula>18</formula>
      <formula>21</formula>
    </cfRule>
  </conditionalFormatting>
  <conditionalFormatting sqref="H238">
    <cfRule type="cellIs" priority="1" operator="notBetween">
      <formula>18</formula>
      <formula>21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Региональное меню</vt:lpstr>
      <vt:lpstr>'Региональное меню'!Область_печати</vt:lpstr>
    </vt:vector>
  </TitlesOfParts>
  <Manager/>
  <Company>MacBook Pro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Инна Полищук</cp:lastModifiedBy>
  <cp:revision/>
  <cp:lastPrinted>2023-11-20T17:38:42Z</cp:lastPrinted>
  <dcterms:created xsi:type="dcterms:W3CDTF">2020-09-15T06:15:04Z</dcterms:created>
  <dcterms:modified xsi:type="dcterms:W3CDTF">2023-11-21T07:01:03Z</dcterms:modified>
  <cp:category/>
  <cp:contentStatus/>
</cp:coreProperties>
</file>